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657" documentId="8_{330517CB-A8BD-41F3-B838-C6438CE82423}" xr6:coauthVersionLast="47" xr6:coauthVersionMax="47" xr10:uidLastSave="{05C7CCD0-BA8F-44FF-A5A4-FEB575A41687}"/>
  <bookViews>
    <workbookView xWindow="-110" yWindow="-110" windowWidth="19420" windowHeight="11620" activeTab="4"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0" i="1" l="1"/>
  <c r="U10" i="5" l="1"/>
  <c r="U11" i="5" l="1"/>
  <c r="U17" i="5" l="1"/>
  <c r="U18" i="5" s="1"/>
  <c r="U23" i="5"/>
  <c r="U24" i="5" s="1"/>
  <c r="U12" i="5" l="1"/>
  <c r="U29" i="5"/>
  <c r="U30" i="5" l="1"/>
  <c r="U10" i="1"/>
  <c r="U51" i="7"/>
  <c r="U41" i="7"/>
  <c r="U34" i="7"/>
  <c r="U24" i="7"/>
  <c r="U16" i="7"/>
  <c r="U25" i="7" s="1"/>
  <c r="T20" i="1"/>
  <c r="T24" i="1" s="1"/>
  <c r="T26" i="1" s="1"/>
  <c r="T10" i="1"/>
  <c r="T51" i="7"/>
  <c r="T41" i="7"/>
  <c r="T34" i="7"/>
  <c r="T24" i="7"/>
  <c r="T16" i="7"/>
  <c r="T29" i="5"/>
  <c r="T23" i="5"/>
  <c r="T17" i="5"/>
  <c r="T18" i="5" s="1"/>
  <c r="T11" i="5"/>
  <c r="T12" i="5" s="1"/>
  <c r="S8" i="1"/>
  <c r="S15" i="1"/>
  <c r="S51" i="7"/>
  <c r="S41" i="7"/>
  <c r="S34" i="7"/>
  <c r="S24" i="7"/>
  <c r="S16" i="7"/>
  <c r="U12" i="1" l="1"/>
  <c r="U53" i="7"/>
  <c r="U54" i="7" s="1"/>
  <c r="T27" i="1"/>
  <c r="T12" i="1"/>
  <c r="T13" i="1" s="1"/>
  <c r="T17" i="1"/>
  <c r="T21" i="1"/>
  <c r="T53" i="7"/>
  <c r="T54" i="7" s="1"/>
  <c r="T25" i="7"/>
  <c r="T30" i="5"/>
  <c r="T24" i="5"/>
  <c r="S53" i="7"/>
  <c r="S54" i="7" s="1"/>
  <c r="S25" i="7"/>
  <c r="U13" i="1" l="1"/>
  <c r="S20" i="1"/>
  <c r="S24" i="1" s="1"/>
  <c r="S26" i="1" s="1"/>
  <c r="S10" i="1"/>
  <c r="S12" i="1" s="1"/>
  <c r="S13" i="1" s="1"/>
  <c r="S29" i="5"/>
  <c r="S23" i="5"/>
  <c r="S24" i="5" s="1"/>
  <c r="S17" i="5"/>
  <c r="S18" i="5" s="1"/>
  <c r="S11" i="5"/>
  <c r="S12" i="5" s="1"/>
  <c r="Z24" i="5"/>
  <c r="Z17" i="5"/>
  <c r="Z18" i="5" s="1"/>
  <c r="Z11" i="5"/>
  <c r="Z12" i="5" s="1"/>
  <c r="U17" i="1" l="1"/>
  <c r="S27" i="1"/>
  <c r="S21" i="1"/>
  <c r="S17" i="1"/>
  <c r="S30" i="5"/>
  <c r="R11" i="5"/>
  <c r="U24" i="1" l="1"/>
  <c r="U26" i="1" s="1"/>
  <c r="U27" i="1" s="1"/>
  <c r="U21" i="1"/>
  <c r="Z10" i="1"/>
  <c r="Z30" i="5"/>
  <c r="Z29" i="5"/>
  <c r="R29" i="5"/>
  <c r="R23" i="5"/>
  <c r="R24" i="5" s="1"/>
  <c r="R17" i="5"/>
  <c r="R18" i="5" s="1"/>
  <c r="R12" i="5"/>
  <c r="Z51" i="7"/>
  <c r="Z41" i="7"/>
  <c r="Z34" i="7"/>
  <c r="Z24" i="7"/>
  <c r="Z16" i="7"/>
  <c r="R51" i="7"/>
  <c r="R41" i="7"/>
  <c r="R34" i="7"/>
  <c r="R24" i="7"/>
  <c r="R16" i="7"/>
  <c r="R10" i="1"/>
  <c r="R12" i="1" s="1"/>
  <c r="Q29" i="5"/>
  <c r="Q23" i="5"/>
  <c r="Q24" i="5" s="1"/>
  <c r="Q17" i="5"/>
  <c r="Q18" i="5" s="1"/>
  <c r="Q11" i="5"/>
  <c r="Q51" i="7"/>
  <c r="Q41" i="7"/>
  <c r="Q34" i="7"/>
  <c r="Q24" i="7"/>
  <c r="Q16" i="7"/>
  <c r="Q10" i="1"/>
  <c r="Q12" i="1" s="1"/>
  <c r="P9" i="5"/>
  <c r="Z12" i="1" l="1"/>
  <c r="R30" i="5"/>
  <c r="Z25" i="7"/>
  <c r="R53" i="7"/>
  <c r="R54" i="7" s="1"/>
  <c r="Z53" i="7"/>
  <c r="Z54" i="7" s="1"/>
  <c r="R25" i="7"/>
  <c r="R13" i="1"/>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Z13" i="1" l="1"/>
  <c r="Z16" i="1"/>
  <c r="O53" i="7"/>
  <c r="O54" i="7" s="1"/>
  <c r="R20" i="1"/>
  <c r="R17" i="1"/>
  <c r="P25" i="7"/>
  <c r="P53" i="7"/>
  <c r="P54" i="7" s="1"/>
  <c r="O25" i="7"/>
  <c r="Q20" i="1"/>
  <c r="Q17" i="1"/>
  <c r="P16" i="1"/>
  <c r="P30" i="5"/>
  <c r="P18" i="5"/>
  <c r="O29" i="5"/>
  <c r="O23" i="5"/>
  <c r="O24" i="5" s="1"/>
  <c r="O17" i="5"/>
  <c r="O18" i="5" s="1"/>
  <c r="O11" i="5"/>
  <c r="O12" i="5" s="1"/>
  <c r="O10" i="1"/>
  <c r="O27" i="1" s="1"/>
  <c r="Y10" i="1"/>
  <c r="Y12" i="1" s="1"/>
  <c r="Y13" i="1" s="1"/>
  <c r="Y35" i="5"/>
  <c r="N29" i="5"/>
  <c r="N23" i="5"/>
  <c r="N17" i="5"/>
  <c r="N18" i="5" s="1"/>
  <c r="N11" i="5"/>
  <c r="N12" i="5" s="1"/>
  <c r="Z17" i="1" l="1"/>
  <c r="Z20" i="1"/>
  <c r="R21" i="1"/>
  <c r="R24" i="1"/>
  <c r="R26" i="1" s="1"/>
  <c r="R27" i="1" s="1"/>
  <c r="P20" i="1"/>
  <c r="P17" i="1"/>
  <c r="Q24" i="1"/>
  <c r="Q27" i="1" s="1"/>
  <c r="Q21" i="1"/>
  <c r="Y21" i="1"/>
  <c r="O30" i="5"/>
  <c r="O12" i="1"/>
  <c r="O21" i="1"/>
  <c r="N30" i="5"/>
  <c r="N24" i="5"/>
  <c r="N10" i="1"/>
  <c r="M10" i="1"/>
  <c r="M12" i="1" s="1"/>
  <c r="Z24" i="1" l="1"/>
  <c r="Z26" i="1" s="1"/>
  <c r="Z27" i="1" s="1"/>
  <c r="Z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X35" i="5"/>
  <c r="W35" i="5"/>
  <c r="D35" i="5"/>
  <c r="E35" i="5"/>
  <c r="F35" i="5"/>
  <c r="G35" i="5"/>
  <c r="H35" i="5"/>
  <c r="I35" i="5"/>
  <c r="J35" i="5"/>
  <c r="C35" i="5"/>
  <c r="M12" i="5" l="1"/>
  <c r="M30" i="5"/>
  <c r="K27" i="1"/>
  <c r="K21" i="1" l="1"/>
  <c r="K17" i="1"/>
  <c r="K13" i="1"/>
  <c r="B22" i="1" l="1"/>
  <c r="Q30" i="5" l="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<sst xmlns="http://schemas.openxmlformats.org/spreadsheetml/2006/main" count="194" uniqueCount="139">
  <si>
    <t>IFRS - P&amp;L</t>
  </si>
  <si>
    <t>Consolidated income statement (USD 1,000)</t>
  </si>
  <si>
    <t>1Q20</t>
  </si>
  <si>
    <t>2Q20</t>
  </si>
  <si>
    <t>3Q20</t>
  </si>
  <si>
    <t>4Q20</t>
  </si>
  <si>
    <t>1Q21</t>
  </si>
  <si>
    <t>2Q21</t>
  </si>
  <si>
    <t>3Q21</t>
  </si>
  <si>
    <t>4Q21</t>
  </si>
  <si>
    <t>1Q22</t>
  </si>
  <si>
    <t>2Q22</t>
  </si>
  <si>
    <t>3Q22</t>
  </si>
  <si>
    <t>4Q22</t>
  </si>
  <si>
    <t>1Q23</t>
  </si>
  <si>
    <t>2Q23</t>
  </si>
  <si>
    <t>3Q23</t>
  </si>
  <si>
    <t>4Q23</t>
  </si>
  <si>
    <t>1Q24</t>
  </si>
  <si>
    <t>2Q24</t>
  </si>
  <si>
    <t>3Q24</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</si>
  <si>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</si>
  <si>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</si>
  <si>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</si>
  <si>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</si>
  <si>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</si>
  <si>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</si>
  <si>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</si>
  <si>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</si>
  <si>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</si>
  <si>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</si>
  <si>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</si>
  <si>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</si>
  <si>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</si>
  <si>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</si>
  <si>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</si>
  <si>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</si>
  <si>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</si>
  <si>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</si>
  <si>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</si>
  <si>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</si>
  <si>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</si>
  <si>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</si>
  <si>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Consolidated statement of financial position</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</si>
  <si>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</si>
  <si>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</si>
  <si>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</si>
  <si>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</si>
  <si>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</si>
  <si>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</si>
  <si>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</si>
  <si>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</si>
  <si>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</si>
  <si>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</si>
  <si>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</si>
  <si>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</si>
  <si>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</si>
  <si>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</si>
  <si>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</si>
  <si>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</si>
  <si>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</si>
  <si>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</si>
  <si>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</si>
  <si>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</si>
  <si>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</si>
  <si>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</si>
  <si>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</si>
  <si>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</si>
  <si>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</si>
  <si>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</si>
  <si>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</si>
  <si>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</si>
  <si>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</si>
  <si>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</si>
  <si>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Other non-current liabilities</t>
  </si>
  <si>
    <t>Total non-current liabilities</t>
  </si>
  <si>
    <t>Current liabilities</t>
  </si>
  <si>
    <t>Interest-bearing liabilities</t>
  </si>
  <si>
    <t>Current lease liabilities</t>
  </si>
  <si>
    <t>Trade and other payables</t>
  </si>
  <si>
    <t>Government grants</t>
  </si>
  <si>
    <t>Contract liabilities</t>
  </si>
  <si>
    <t>Income tax payable</t>
  </si>
  <si>
    <t>Other current liabilities</t>
  </si>
  <si>
    <t>Total current liabilities</t>
  </si>
  <si>
    <t>Total liabilities</t>
  </si>
  <si>
    <t>TOTAL EQUITY AND LIABILITIES</t>
  </si>
  <si>
    <t>Consolidated statement of cash flows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</si>
  <si>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</si>
  <si>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</si>
  <si>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</si>
  <si>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</si>
  <si>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</si>
  <si>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</si>
  <si>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</si>
  <si>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</si>
  <si>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</si>
  <si>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</si>
  <si>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</si>
  <si>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</si>
  <si>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</si>
  <si>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</si>
  <si>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</si>
  <si>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</si>
  <si>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</si>
  <si>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</si>
  <si>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</si>
  <si>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</si>
  <si>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</si>
  <si>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</si>
  <si>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</si>
  <si>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of interest-bearing liabilities</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</si>
  <si>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</si>
  <si>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</si>
  <si>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</si>
  <si>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</si>
  <si>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</si>
  <si>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</si>
  <si>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</si>
  <si>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</si>
  <si>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</si>
  <si>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</si>
  <si>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</si>
  <si>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</si>
  <si>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</si>
  <si>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</si>
  <si>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</si>
  <si>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</si>
  <si>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</si>
  <si>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</si>
  <si>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</si>
  <si>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</si>
  <si>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</si>
  <si>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</si>
  <si>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3,677**</t>
  </si>
  <si>
    <t>** restated due to revision of the ARR from the Pro segment</t>
  </si>
  <si>
    <t>Sales gross margin</t>
  </si>
  <si>
    <t>3,560**</t>
  </si>
  <si>
    <t>** includes restructuring cost of USD 0.9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</si>
</sst>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 numFmtId="171" formatCode="0.000"/>
  </numFmts>
  <fonts count="34">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
      <sz val="11"/>
      <color theme="1"/>
      <name val="Avenir Next LT Pro"/>
      <family val="2"/>
    </font>
    <font>
      <sz val="10"/>
      <color theme="1"/>
      <name val="Avenir Next LT Pro"/>
      <family val="2"/>
    </font>
    <font>
      <sz val="10"/>
      <name val="Avenir Next"/>
      <family val="2"/>
    </font>
    <font>
      <b/>
      <sz val="10"/>
      <color theme="1"/>
      <name val="Avenir Next LT Pro"/>
    </font>
    <font>
      <sz val="10"/>
      <name val="Avenir Next"/>
    </font>
    <font>
      <sz val="10"/>
      <color rgb="FF282525"/>
      <name val="Avenir Next LT Pro"/>
    </font>
    <font>
      <i/>
      <sz val="10"/>
      <color theme="1"/>
      <name val="Avenir Next LT Pro"/>
    </font>
    <font>
      <sz val="10"/>
      <color rgb="FF282525"/>
      <name val="Avenir Next"/>
    </font>
    <font>
      <sz val="10"/>
      <color theme="1"/>
      <name val="Avenir Next LT Pro"/>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xf numFmtId="9" fontId="17" fillId="0" borderId="0" applyFont="0" applyFill="0" applyBorder="0" applyAlignment="0" applyProtection="0"/>
    <xf numFmtId="43" fontId="17" fillId="0" borderId="0" applyFont="0" applyFill="0" applyBorder="0" applyAlignment="0" applyProtection="0"/>
  </cellStyleXfs>
  <cellXfs count="114">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3" fontId="5" fillId="5" borderId="0" xfId="0" applyNumberFormat="1" applyFont="1" applyFill="1"/>
    <xf numFmtId="164" fontId="0" fillId="0" borderId="0" xfId="1" applyFont="1"/>
    <xf numFmtId="10" fontId="0" fillId="0" borderId="0" xfId="2" applyNumberFormat="1" applyFont="1"/>
    <xf numFmtId="170" fontId="0" fillId="0" borderId="0" xfId="2" applyNumberFormat="1" applyFont="1"/>
    <xf numFmtId="16" fontId="0" fillId="0" borderId="0" xfId="0" quotePrefix="1" applyNumberFormat="1"/>
    <xf numFmtId="0" fontId="0" fillId="0" borderId="0" xfId="0" quotePrefix="1"/>
    <xf numFmtId="165" fontId="0" fillId="0" borderId="0" xfId="1" applyNumberFormat="1" applyFont="1"/>
    <xf numFmtId="9" fontId="0" fillId="0" borderId="0" xfId="0" applyNumberFormat="1"/>
    <xf numFmtId="9" fontId="0" fillId="0" borderId="0" xfId="1" applyNumberFormat="1" applyFont="1"/>
    <xf numFmtId="9" fontId="25" fillId="0" borderId="0" xfId="0" applyNumberFormat="1" applyFont="1"/>
    <xf numFmtId="3" fontId="26" fillId="3" borderId="0" xfId="0" applyNumberFormat="1" applyFont="1" applyFill="1" applyAlignment="1">
      <alignment horizontal="right"/>
    </xf>
    <xf numFmtId="3" fontId="25" fillId="0" borderId="0" xfId="0" applyNumberFormat="1" applyFont="1"/>
    <xf numFmtId="4" fontId="17" fillId="5" borderId="0" xfId="12" applyNumberFormat="1" applyFill="1" applyAlignment="1">
      <alignment horizontal="right"/>
    </xf>
    <xf numFmtId="167" fontId="27" fillId="5" borderId="0" xfId="5" applyNumberFormat="1" applyFont="1" applyFill="1" applyAlignment="1">
      <alignment horizontal="right"/>
    </xf>
    <xf numFmtId="171" fontId="5" fillId="0" borderId="0" xfId="0" applyNumberFormat="1" applyFont="1"/>
    <xf numFmtId="3" fontId="6" fillId="3" borderId="0" xfId="0" quotePrefix="1" applyNumberFormat="1" applyFont="1" applyFill="1" applyAlignment="1">
      <alignment horizontal="right"/>
    </xf>
    <xf numFmtId="9" fontId="13" fillId="3" borderId="0" xfId="2" applyNumberFormat="1" applyFont="1" applyFill="1" applyAlignment="1">
      <alignment horizontal="right"/>
    </xf>
    <xf numFmtId="3" fontId="28" fillId="4" borderId="0" xfId="0" applyNumberFormat="1" applyFont="1" applyFill="1" applyAlignment="1">
      <alignment horizontal="right"/>
    </xf>
    <xf numFmtId="167" fontId="29" fillId="5" borderId="0" xfId="5" applyNumberFormat="1" applyFont="1" applyFill="1" applyAlignment="1">
      <alignment horizontal="right"/>
    </xf>
    <xf numFmtId="167" fontId="30" fillId="5" borderId="0" xfId="5" applyNumberFormat="1" applyFont="1" applyFill="1" applyAlignment="1">
      <alignment horizontal="right"/>
    </xf>
    <xf numFmtId="9" fontId="31" fillId="3" borderId="0" xfId="2" applyFont="1" applyFill="1" applyAlignment="1">
      <alignment horizontal="right"/>
    </xf>
    <xf numFmtId="10" fontId="5" fillId="0" borderId="0" xfId="0" applyNumberFormat="1" applyFont="1"/>
    <xf numFmtId="2" fontId="25" fillId="0" borderId="0" xfId="0" applyNumberFormat="1" applyFont="1"/>
    <xf numFmtId="165" fontId="32" fillId="5" borderId="0" xfId="1" applyNumberFormat="1" applyFont="1" applyFill="1" applyAlignment="1">
      <alignment horizontal="right"/>
    </xf>
    <xf numFmtId="167" fontId="33" fillId="6" borderId="0" xfId="5" applyNumberFormat="1" applyFont="1" applyFill="1" applyAlignment="1">
      <alignment horizontal="right"/>
    </xf>
    <xf numFmtId="167" fontId="33" fillId="5" borderId="0" xfId="5" applyNumberFormat="1" applyFont="1" applyFill="1" applyAlignment="1">
      <alignment horizontal="right"/>
    </xf>
    <xf numFmtId="167" fontId="28" fillId="6" borderId="2" xfId="5" applyNumberFormat="1" applyFont="1" applyFill="1" applyBorder="1" applyAlignment="1">
      <alignment horizontal="right"/>
    </xf>
    <xf numFmtId="9" fontId="5" fillId="0" borderId="0" xfId="2" applyFont="1"/>
  </cellXfs>
  <cellStyles count="15">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Comma 4" xfId="14" xr:uid="{385105DE-8211-4C59-8889-1BFC35E63E27}"/>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Percent 3" xfId="13" xr:uid="{0A61D793-42AB-483E-B40D-BDD1DFB40024}"/>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1.xml"/><Relationship Id="rId40" Type="http://schemas.microsoft.com/office/2023/09/relationships/Python" Target="pytho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microsoft.com/office/2017/10/relationships/person" Target="persons/perso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23 October</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2024.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sheetData sheetId="3"/>
      <sheetData sheetId="4"/>
      <sheetData sheetId="5"/>
      <sheetData sheetId="6"/>
      <sheetData sheetId="7"/>
      <sheetData sheetId="8"/>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zoomScale="70" zoomScaleNormal="70" workbookViewId="0"/>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60"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AE33"/>
  <sheetViews>
    <sheetView showGridLines="0" zoomScale="70" zoomScaleNormal="70" zoomScaleSheetLayoutView="79" workbookViewId="0">
      <pane xSplit="2" topLeftCell="O1" activePane="topRight" state="frozen"/>
      <selection pane="topRight" activeCell="R11" sqref="R11"/>
    </sheetView>
  </sheetViews>
  <sheetFormatPr defaultColWidth="10.54296875" defaultRowHeight="14.5"/>
  <cols>
    <col min="1" max="1" width="9" style="3" customWidth="1"/>
    <col min="2" max="2" width="53.81640625" style="3" bestFit="1" customWidth="1"/>
    <col min="3" max="10" width="10.54296875" style="3" customWidth="1"/>
    <col min="11" max="20" width="11.453125" style="3" customWidth="1"/>
    <col min="21" max="21" width="11.453125" style="3" bestFit="1" customWidth="1"/>
    <col min="22" max="22" width="3.54296875" style="3" customWidth="1"/>
    <col min="23" max="16384" width="10.54296875" style="3"/>
  </cols>
  <sheetData>
    <row r="3" spans="2:30">
      <c r="Q3" s="69"/>
      <c r="U3" s="84"/>
    </row>
    <row r="4" spans="2:30">
      <c r="Q4" s="69"/>
      <c r="U4" s="113"/>
    </row>
    <row r="5" spans="2:30" ht="15.5">
      <c r="B5" s="32" t="s">
        <v>0</v>
      </c>
      <c r="O5" s="69"/>
      <c r="P5" s="69"/>
      <c r="Q5" s="69"/>
      <c r="R5" s="77"/>
      <c r="S5" s="98"/>
      <c r="T5" s="98"/>
      <c r="U5" s="98"/>
      <c r="V5" s="98"/>
      <c r="W5" s="98"/>
      <c r="X5" s="98"/>
      <c r="Y5" s="98"/>
      <c r="Z5" s="98"/>
    </row>
    <row r="6" spans="2:30" ht="18">
      <c r="B6" s="21"/>
      <c r="Q6" s="95"/>
      <c r="R6" s="95"/>
      <c r="S6" s="108"/>
      <c r="T6" s="108"/>
      <c r="U6" s="107"/>
    </row>
    <row r="7" spans="2:30">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4"/>
      <c r="W7" s="23">
        <v>2020</v>
      </c>
      <c r="X7" s="23">
        <v>2021</v>
      </c>
      <c r="Y7" s="23">
        <v>2022</v>
      </c>
      <c r="Z7" s="23">
        <v>2023</v>
      </c>
      <c r="AB7" s="69"/>
    </row>
    <row r="8" spans="2:30">
      <c r="B8" s="25" t="s">
        <v>21</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6">
        <v>8732.6319370356705</v>
      </c>
      <c r="U8" s="26">
        <v>9962.9385992174903</v>
      </c>
      <c r="V8" s="24"/>
      <c r="W8" s="26">
        <v>20893.09236024621</v>
      </c>
      <c r="X8" s="26">
        <v>33671.206856382581</v>
      </c>
      <c r="Y8" s="26">
        <v>35424.188260527357</v>
      </c>
      <c r="Z8" s="26">
        <v>36591.914642031603</v>
      </c>
      <c r="AA8" s="69"/>
    </row>
    <row r="9" spans="2:30">
      <c r="B9" s="25" t="s">
        <v>22</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6">
        <v>0</v>
      </c>
      <c r="U9" s="26">
        <v>0</v>
      </c>
      <c r="V9" s="24"/>
      <c r="W9" s="26">
        <v>123.39910062199073</v>
      </c>
      <c r="X9" s="26">
        <v>27.910011124012502</v>
      </c>
      <c r="Y9" s="26">
        <v>0</v>
      </c>
      <c r="Z9" s="26">
        <v>0</v>
      </c>
    </row>
    <row r="10" spans="2:30">
      <c r="B10" s="27" t="s">
        <v>23</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T10" si="1">+S8+S9</f>
        <v>9511.01605154346</v>
      </c>
      <c r="T10" s="28">
        <f t="shared" si="1"/>
        <v>8732.6319370356705</v>
      </c>
      <c r="U10" s="28">
        <f t="shared" ref="U10" si="2">+U8+U9</f>
        <v>9962.9385992174903</v>
      </c>
      <c r="V10" s="24"/>
      <c r="W10" s="28">
        <v>21016.491460868205</v>
      </c>
      <c r="X10" s="28">
        <v>33699.116867506593</v>
      </c>
      <c r="Y10" s="28">
        <f>+Y8+Y9</f>
        <v>35424.188260527357</v>
      </c>
      <c r="Z10" s="28">
        <f>+Z8+Z9</f>
        <v>36591.914642031603</v>
      </c>
      <c r="AA10" s="69"/>
    </row>
    <row r="11" spans="2:30">
      <c r="B11" s="25" t="s">
        <v>24</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25</v>
      </c>
      <c r="M11" s="26">
        <v>3995.8095299452743</v>
      </c>
      <c r="N11" s="26">
        <v>3863.18530374275</v>
      </c>
      <c r="O11" s="26">
        <v>3887</v>
      </c>
      <c r="P11" s="26">
        <v>2829.8990025420039</v>
      </c>
      <c r="Q11" s="26">
        <v>3824.1576235613729</v>
      </c>
      <c r="R11" s="26">
        <v>3761.2924343421091</v>
      </c>
      <c r="S11" s="26">
        <v>3754.8568678825177</v>
      </c>
      <c r="T11" s="26">
        <v>3287.1417575391897</v>
      </c>
      <c r="U11" s="26">
        <v>4123.7857226162196</v>
      </c>
      <c r="V11" s="24"/>
      <c r="W11" s="26">
        <v>7576.1663738397601</v>
      </c>
      <c r="X11" s="26">
        <v>13041.307751047909</v>
      </c>
      <c r="Y11" s="26">
        <v>14465.272593382455</v>
      </c>
      <c r="Z11" s="26">
        <v>14301.853177943423</v>
      </c>
      <c r="AA11" s="69"/>
      <c r="AC11" s="100"/>
      <c r="AD11" s="100"/>
    </row>
    <row r="12" spans="2:30">
      <c r="B12" s="27" t="s">
        <v>26</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3">+M10-M11</f>
        <v>6056.3524692949668</v>
      </c>
      <c r="N12" s="28">
        <f t="shared" si="3"/>
        <v>5596.1879858515131</v>
      </c>
      <c r="O12" s="28">
        <f t="shared" si="3"/>
        <v>4865</v>
      </c>
      <c r="P12" s="28">
        <f t="shared" si="3"/>
        <v>4626.7357132419002</v>
      </c>
      <c r="Q12" s="28">
        <f t="shared" si="3"/>
        <v>6257.7144269742939</v>
      </c>
      <c r="R12" s="28">
        <f t="shared" si="3"/>
        <v>6540.5501572547782</v>
      </c>
      <c r="S12" s="28">
        <f t="shared" ref="S12:T12" si="4">+S10-S11</f>
        <v>5756.1591836609423</v>
      </c>
      <c r="T12" s="28">
        <f t="shared" si="4"/>
        <v>5445.4901794964808</v>
      </c>
      <c r="U12" s="28">
        <f t="shared" ref="U12" si="5">+U10-U11</f>
        <v>5839.1528766012707</v>
      </c>
      <c r="V12" s="24"/>
      <c r="W12" s="28">
        <v>13440.325087028443</v>
      </c>
      <c r="X12" s="28">
        <v>20657.809116458684</v>
      </c>
      <c r="Y12" s="28">
        <f>+Y10-Y11</f>
        <v>20958.915667144902</v>
      </c>
      <c r="Z12" s="28">
        <f>+Z10-Z11</f>
        <v>22290.061464088179</v>
      </c>
      <c r="AA12" s="69"/>
    </row>
    <row r="13" spans="2:30" s="22" customFormat="1">
      <c r="B13" s="29" t="s">
        <v>136</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6">+K12/K10</f>
        <v>0.58787219777136401</v>
      </c>
      <c r="L13" s="30">
        <f t="shared" si="6"/>
        <v>0.58084368658818297</v>
      </c>
      <c r="M13" s="30">
        <f t="shared" si="6"/>
        <v>0.60249252546394649</v>
      </c>
      <c r="N13" s="30">
        <f t="shared" si="6"/>
        <v>0.59160240478167536</v>
      </c>
      <c r="O13" s="30">
        <f t="shared" si="6"/>
        <v>0.55587294332723947</v>
      </c>
      <c r="P13" s="30">
        <f t="shared" si="6"/>
        <v>0.62048576731916505</v>
      </c>
      <c r="Q13" s="30">
        <f t="shared" ref="Q13:R13" si="7">+Q12/Q10</f>
        <v>0.6206897286146188</v>
      </c>
      <c r="R13" s="30">
        <f t="shared" si="7"/>
        <v>0.63489129241693532</v>
      </c>
      <c r="S13" s="30">
        <f t="shared" ref="S13:T13" si="8">+S12/S10</f>
        <v>0.60520970130492269</v>
      </c>
      <c r="T13" s="30">
        <f t="shared" si="8"/>
        <v>0.62357949112704458</v>
      </c>
      <c r="U13" s="102">
        <f t="shared" ref="U13" si="9">+U12/U10</f>
        <v>0.58608740969856921</v>
      </c>
      <c r="V13" s="31"/>
      <c r="W13" s="30">
        <v>0.63951326566823696</v>
      </c>
      <c r="X13" s="30">
        <v>0.61300743273712865</v>
      </c>
      <c r="Y13" s="30">
        <f>+Y12/Y10</f>
        <v>0.59165549575906895</v>
      </c>
      <c r="Z13" s="30">
        <f>+Z12/Z10</f>
        <v>0.60915264156427928</v>
      </c>
    </row>
    <row r="14" spans="2:30">
      <c r="B14" s="25" t="s">
        <v>28</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6">
        <v>3823.3520626162194</v>
      </c>
      <c r="U14" s="101" t="s">
        <v>137</v>
      </c>
      <c r="V14" s="24"/>
      <c r="W14" s="26">
        <v>9093.9509806966253</v>
      </c>
      <c r="X14" s="26">
        <v>15126.973672761349</v>
      </c>
      <c r="Y14" s="26">
        <v>16653.642572115503</v>
      </c>
      <c r="Z14" s="26">
        <v>15089.829868446819</v>
      </c>
      <c r="AA14" s="69"/>
      <c r="AB14" s="97"/>
      <c r="AC14" s="97"/>
      <c r="AD14" s="69"/>
    </row>
    <row r="15" spans="2:30" ht="15">
      <c r="B15" s="25" t="s">
        <v>29</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82">
        <v>3285.1936168567045</v>
      </c>
      <c r="U15" s="109">
        <v>3612.7548331466942</v>
      </c>
      <c r="V15" s="24"/>
      <c r="W15" s="26">
        <v>9132.4201710644029</v>
      </c>
      <c r="X15" s="26">
        <v>13566.065397464481</v>
      </c>
      <c r="Y15" s="26">
        <v>16090.212474536467</v>
      </c>
      <c r="Z15" s="26">
        <v>14032.73011826836</v>
      </c>
      <c r="AA15" s="69"/>
      <c r="AB15" s="69"/>
    </row>
    <row r="16" spans="2:30">
      <c r="B16" s="27" t="s">
        <v>30</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8">
        <v>-1663.0554999764427</v>
      </c>
      <c r="U16" s="103">
        <v>-1333.8853722291751</v>
      </c>
      <c r="V16" s="24"/>
      <c r="W16" s="28">
        <v>-4786.0460647325835</v>
      </c>
      <c r="X16" s="28">
        <v>-8035.2299537671461</v>
      </c>
      <c r="Y16" s="28">
        <v>-11784.939379507065</v>
      </c>
      <c r="Z16" s="28">
        <f>+Z12-Z14-Z15</f>
        <v>-6832.4985226270001</v>
      </c>
      <c r="AA16" s="69"/>
    </row>
    <row r="17" spans="2:31">
      <c r="B17" s="29" t="s">
        <v>31</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10">+K16/K10</f>
        <v>-0.3789322492667227</v>
      </c>
      <c r="L17" s="30">
        <f t="shared" si="10"/>
        <v>-0.78565190441529509</v>
      </c>
      <c r="M17" s="30">
        <f t="shared" si="10"/>
        <v>-2.1271018314548435E-2</v>
      </c>
      <c r="N17" s="30">
        <f t="shared" si="10"/>
        <v>-0.2912209999640869</v>
      </c>
      <c r="O17" s="30">
        <f t="shared" si="10"/>
        <v>-0.36631497647206551</v>
      </c>
      <c r="P17" s="30">
        <f t="shared" si="10"/>
        <v>-0.36669871481733213</v>
      </c>
      <c r="Q17" s="30">
        <f t="shared" ref="Q17:R17" si="11">+Q16/Q10</f>
        <v>7.2204012214453633E-3</v>
      </c>
      <c r="R17" s="30">
        <f t="shared" si="11"/>
        <v>-9.3661206846448894E-2</v>
      </c>
      <c r="S17" s="30">
        <f t="shared" ref="S17:T17" si="12">+S16/S10</f>
        <v>-0.19376606858588258</v>
      </c>
      <c r="T17" s="30">
        <f t="shared" si="12"/>
        <v>-0.1904414971302425</v>
      </c>
      <c r="U17" s="30">
        <f t="shared" ref="U17" si="13">+U16/U10</f>
        <v>-0.13388473279700241</v>
      </c>
      <c r="V17" s="24"/>
      <c r="W17" s="30">
        <v>-0.22772811882725494</v>
      </c>
      <c r="X17" s="30">
        <v>-0.23844037175688976</v>
      </c>
      <c r="Y17" s="30">
        <v>-0.33268057669620188</v>
      </c>
      <c r="Z17" s="30">
        <f>+Z16/Z10</f>
        <v>-0.18672153642320741</v>
      </c>
    </row>
    <row r="18" spans="2:31">
      <c r="B18" s="25" t="s">
        <v>32</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6">
        <v>577.44642946353588</v>
      </c>
      <c r="U18" s="26">
        <v>525.23913136066949</v>
      </c>
      <c r="V18" s="24"/>
      <c r="W18" s="26">
        <v>735.99060815192786</v>
      </c>
      <c r="X18" s="26">
        <v>1335.4095942684221</v>
      </c>
      <c r="Y18" s="26">
        <v>1355.1257920748221</v>
      </c>
      <c r="Z18" s="26">
        <v>1516.6942758083471</v>
      </c>
      <c r="AA18" s="69"/>
      <c r="AD18" s="69"/>
      <c r="AE18" s="69"/>
    </row>
    <row r="19" spans="2:31">
      <c r="B19" s="25" t="s">
        <v>33</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6">
        <v>0</v>
      </c>
      <c r="U19" s="26">
        <v>0</v>
      </c>
      <c r="V19" s="24"/>
      <c r="W19" s="26">
        <v>0</v>
      </c>
      <c r="X19" s="26">
        <v>0</v>
      </c>
      <c r="Y19" s="26">
        <v>1521.6274662021137</v>
      </c>
      <c r="Z19" s="26">
        <v>0</v>
      </c>
      <c r="AA19" s="69"/>
    </row>
    <row r="20" spans="2:31">
      <c r="B20" s="27" t="s">
        <v>34</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 t="shared" ref="P20:U20" si="14">P16-P18</f>
        <v>-3109.2380111818411</v>
      </c>
      <c r="Q20" s="28">
        <f t="shared" si="14"/>
        <v>-317.68086572734137</v>
      </c>
      <c r="R20" s="28">
        <f t="shared" si="14"/>
        <v>-1328.9410453284888</v>
      </c>
      <c r="S20" s="28">
        <f t="shared" si="14"/>
        <v>-2219.5183675215012</v>
      </c>
      <c r="T20" s="28">
        <f t="shared" si="14"/>
        <v>-2240.5019294399785</v>
      </c>
      <c r="U20" s="28">
        <f>U16-U18</f>
        <v>-1859.1245035898446</v>
      </c>
      <c r="V20" s="24"/>
      <c r="W20" s="28">
        <v>-5522.0366728845111</v>
      </c>
      <c r="X20" s="28">
        <v>-9370.6395480355677</v>
      </c>
      <c r="Y20" s="28">
        <v>-14661.692637784001</v>
      </c>
      <c r="Z20" s="28">
        <f>Z16-Z18</f>
        <v>-8349.1927984353479</v>
      </c>
      <c r="AA20" s="69"/>
    </row>
    <row r="21" spans="2:31">
      <c r="B21" s="29" t="s">
        <v>35</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15">+K20/K10</f>
        <v>-0.42034270540959318</v>
      </c>
      <c r="L21" s="30">
        <f t="shared" si="15"/>
        <v>-1.0633730540969522</v>
      </c>
      <c r="M21" s="30">
        <f t="shared" si="15"/>
        <v>-4.9548943029211291E-2</v>
      </c>
      <c r="N21" s="30">
        <f t="shared" si="15"/>
        <v>-0.3244749312215775</v>
      </c>
      <c r="O21" s="30">
        <f t="shared" si="15"/>
        <v>-0.41053473491773307</v>
      </c>
      <c r="P21" s="30">
        <f t="shared" si="15"/>
        <v>-0.41697603941900641</v>
      </c>
      <c r="Q21" s="30">
        <f t="shared" ref="Q21:R21" si="16">+Q20/Q10</f>
        <v>-3.1510106866557828E-2</v>
      </c>
      <c r="R21" s="30">
        <f t="shared" si="16"/>
        <v>-0.12900032528282787</v>
      </c>
      <c r="S21" s="30">
        <f t="shared" ref="S21:T21" si="17">+S20/S10</f>
        <v>-0.23336290838887974</v>
      </c>
      <c r="T21" s="30">
        <f t="shared" si="17"/>
        <v>-0.25656662797590968</v>
      </c>
      <c r="U21" s="30">
        <f t="shared" ref="U21" si="18">+U20/U10</f>
        <v>-0.18660403103717452</v>
      </c>
      <c r="V21" s="24"/>
      <c r="W21" s="30">
        <v>-0.26274778942842597</v>
      </c>
      <c r="X21" s="30">
        <v>-0.27806780767809791</v>
      </c>
      <c r="Y21" s="30">
        <f>+Y20/Y10</f>
        <v>-0.41388930439152238</v>
      </c>
      <c r="Z21" s="30">
        <f>+Z20/Z10</f>
        <v>-0.2281704272682408</v>
      </c>
      <c r="AD21" s="69"/>
    </row>
    <row r="22" spans="2:31"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6"/>
      <c r="U22" s="66"/>
      <c r="V22" s="67"/>
      <c r="W22" s="66">
        <v>20.028899656527656</v>
      </c>
      <c r="X22" s="66">
        <v>323.20223637650906</v>
      </c>
      <c r="Y22" s="66"/>
      <c r="Z22" s="66"/>
      <c r="AD22" s="3"/>
    </row>
    <row r="23" spans="2:31">
      <c r="B23" s="25" t="s">
        <v>36</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6">
        <v>-280.43674822872424</v>
      </c>
      <c r="U23" s="96">
        <v>-108.95622468246845</v>
      </c>
      <c r="V23" s="24"/>
      <c r="W23" s="26">
        <v>-652.69659443266096</v>
      </c>
      <c r="X23" s="26">
        <v>55.293732248219484</v>
      </c>
      <c r="Y23" s="26">
        <v>964.66790457971524</v>
      </c>
      <c r="Z23" s="26">
        <v>319.63607328923661</v>
      </c>
      <c r="AA23" s="69"/>
    </row>
    <row r="24" spans="2:31">
      <c r="B24" s="27" t="s">
        <v>37</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 t="shared" ref="O24:T24" si="19">O20+O23</f>
        <v>-2605</v>
      </c>
      <c r="P24" s="28">
        <f t="shared" si="19"/>
        <v>-2824.573968984359</v>
      </c>
      <c r="Q24" s="28">
        <f t="shared" si="19"/>
        <v>-554.52517958739463</v>
      </c>
      <c r="R24" s="28">
        <f t="shared" si="19"/>
        <v>-2045.5848055173669</v>
      </c>
      <c r="S24" s="28">
        <f t="shared" si="19"/>
        <v>-1020.2211453947539</v>
      </c>
      <c r="T24" s="28">
        <f t="shared" si="19"/>
        <v>-2520.9386776687029</v>
      </c>
      <c r="U24" s="28">
        <f t="shared" ref="U24" si="20">U20+U23</f>
        <v>-1968.0807282723131</v>
      </c>
      <c r="V24" s="24"/>
      <c r="W24" s="28">
        <v>-6174.7332673171722</v>
      </c>
      <c r="X24" s="28">
        <v>-9315.3458157873483</v>
      </c>
      <c r="Y24" s="28">
        <v>-13697.024733204285</v>
      </c>
      <c r="Z24" s="28">
        <f>Z20+Z23</f>
        <v>-8029.5567251461116</v>
      </c>
      <c r="AA24" s="69"/>
      <c r="AD24" s="69"/>
    </row>
    <row r="25" spans="2:31">
      <c r="B25" s="25" t="s">
        <v>38</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82">
        <v>-460.92468954914705</v>
      </c>
      <c r="U25" s="82">
        <v>-216.30064143263053</v>
      </c>
      <c r="V25" s="24"/>
      <c r="W25" s="26">
        <v>-2043.8693344934372</v>
      </c>
      <c r="X25" s="26">
        <v>-2054.8398195628542</v>
      </c>
      <c r="Y25" s="26">
        <v>-3131.4269608721597</v>
      </c>
      <c r="Z25" s="26">
        <v>-1771.8042034984578</v>
      </c>
      <c r="AA25" s="69"/>
    </row>
    <row r="26" spans="2:31">
      <c r="B26" s="27" t="s">
        <v>39</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+R24-R25</f>
        <v>-1520.6270714557011</v>
      </c>
      <c r="S26" s="28">
        <f>+S24-S25</f>
        <v>-798.40251510507028</v>
      </c>
      <c r="T26" s="28">
        <f>+T24-T25</f>
        <v>-2060.013988119556</v>
      </c>
      <c r="U26" s="28">
        <f>+U24-U25</f>
        <v>-1751.7800868396826</v>
      </c>
      <c r="V26" s="24"/>
      <c r="W26" s="28">
        <v>-4130.863932823735</v>
      </c>
      <c r="X26" s="28">
        <v>-7260.5059962244941</v>
      </c>
      <c r="Y26" s="28">
        <v>-10565.597772332127</v>
      </c>
      <c r="Z26" s="28">
        <f>+Z24-Z25</f>
        <v>-6257.7525216476533</v>
      </c>
      <c r="AA26" s="69"/>
    </row>
    <row r="27" spans="2:31">
      <c r="B27" s="29" t="s">
        <v>40</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21">+K26/K10</f>
        <v>-0.34551712401655377</v>
      </c>
      <c r="L27" s="30">
        <f t="shared" si="21"/>
        <v>-0.64964002107579943</v>
      </c>
      <c r="M27" s="30">
        <f t="shared" si="21"/>
        <v>2.6462859492173557E-2</v>
      </c>
      <c r="N27" s="30">
        <f t="shared" si="21"/>
        <v>-0.34354155427765293</v>
      </c>
      <c r="O27" s="30">
        <f t="shared" si="21"/>
        <v>-0.23778735681684687</v>
      </c>
      <c r="P27" s="30">
        <f t="shared" si="21"/>
        <v>-0.29668850929765228</v>
      </c>
      <c r="Q27" s="30">
        <f t="shared" ref="Q27:R27" si="22">+Q26/Q10</f>
        <v>-4.4010939923040678E-2</v>
      </c>
      <c r="R27" s="30">
        <f t="shared" si="22"/>
        <v>-0.14760729043715556</v>
      </c>
      <c r="S27" s="30">
        <f t="shared" ref="S27:T27" si="23">+S26/S10</f>
        <v>-8.3945028667626362E-2</v>
      </c>
      <c r="T27" s="30">
        <f t="shared" si="23"/>
        <v>-0.23589840989208535</v>
      </c>
      <c r="U27" s="30">
        <f t="shared" ref="U27" si="24">+U26/U10</f>
        <v>-0.17582965802652553</v>
      </c>
      <c r="V27" s="24"/>
      <c r="W27" s="30">
        <v>-0.19655345139388392</v>
      </c>
      <c r="X27" s="30">
        <v>-0.21545092783203554</v>
      </c>
      <c r="Y27" s="30">
        <v>-0.21545092783203554</v>
      </c>
      <c r="Z27" s="30">
        <f>+Z26/Z10</f>
        <v>-0.17101462393715891</v>
      </c>
    </row>
    <row r="28" spans="2:31">
      <c r="B28" s="78"/>
      <c r="C28" s="78"/>
      <c r="D28" s="78"/>
      <c r="E28" s="78"/>
      <c r="F28" s="78"/>
      <c r="G28" s="78"/>
      <c r="H28" s="78"/>
      <c r="I28" s="78"/>
      <c r="J28" s="78"/>
      <c r="K28" s="78"/>
      <c r="L28" s="78"/>
      <c r="M28" s="78"/>
      <c r="N28" s="78"/>
      <c r="O28" s="78"/>
      <c r="P28" s="78"/>
      <c r="Q28" s="78"/>
      <c r="R28" s="78"/>
      <c r="S28" s="78"/>
      <c r="T28" s="78"/>
      <c r="U28" s="78"/>
      <c r="V28" s="78"/>
      <c r="W28" s="78"/>
      <c r="X28" s="78"/>
      <c r="Y28" s="78"/>
      <c r="Z28" s="78"/>
    </row>
    <row r="29" spans="2:31">
      <c r="B29" s="78" t="s">
        <v>41</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79">
        <v>10.74401333333333</v>
      </c>
      <c r="U29" s="79">
        <v>10.710659090909088</v>
      </c>
      <c r="V29" s="24"/>
      <c r="W29" s="79">
        <v>9.4003920948616582</v>
      </c>
      <c r="X29" s="79">
        <v>8.5990667984189688</v>
      </c>
      <c r="Y29" s="79">
        <v>9.6244999999999994</v>
      </c>
      <c r="Z29" s="79">
        <v>10.564676494023908</v>
      </c>
    </row>
    <row r="30" spans="2:31">
      <c r="B30" s="24"/>
      <c r="C30" s="24"/>
      <c r="D30" s="24"/>
      <c r="E30" s="24"/>
      <c r="F30" s="24"/>
      <c r="X30" s="24"/>
      <c r="Y30" s="24"/>
      <c r="Z30" s="24"/>
    </row>
    <row r="31" spans="2:31">
      <c r="B31" s="25" t="s">
        <v>42</v>
      </c>
    </row>
    <row r="32" spans="2:31">
      <c r="B32" s="25" t="s">
        <v>138</v>
      </c>
    </row>
    <row r="33" spans="7:23">
      <c r="G33" s="75"/>
      <c r="H33" s="24"/>
      <c r="I33" s="24"/>
      <c r="J33" s="24"/>
      <c r="K33" s="75"/>
      <c r="L33" s="75"/>
      <c r="M33" s="75"/>
      <c r="N33" s="75"/>
      <c r="O33" s="75"/>
      <c r="P33" s="75"/>
      <c r="Q33" s="75"/>
      <c r="R33" s="75"/>
      <c r="S33" s="75"/>
      <c r="T33" s="75"/>
      <c r="U33" s="75"/>
      <c r="V33" s="24"/>
      <c r="W33" s="76"/>
    </row>
  </sheetData>
  <pageMargins left="0.7" right="0.7" top="0.75" bottom="0.75" header="0.3" footer="0.3"/>
  <pageSetup paperSize="9" scale="36"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K55"/>
  <sheetViews>
    <sheetView showGridLines="0" zoomScale="70" zoomScaleNormal="70" workbookViewId="0">
      <pane xSplit="2" ySplit="7" topLeftCell="C8" activePane="bottomRight" state="frozen"/>
      <selection pane="topRight" activeCell="C1" sqref="C1"/>
      <selection pane="bottomLeft" activeCell="A8" sqref="A8"/>
      <selection pane="bottomRight"/>
    </sheetView>
  </sheetViews>
  <sheetFormatPr defaultColWidth="12.54296875" defaultRowHeight="14.5"/>
  <cols>
    <col min="1" max="1" width="9" style="3" customWidth="1"/>
    <col min="2" max="2" width="47.54296875" style="3" bestFit="1" customWidth="1"/>
    <col min="3" max="17" width="12.54296875" style="3" customWidth="1"/>
    <col min="18" max="21" width="12.54296875" style="3"/>
    <col min="22" max="22" width="3.54296875" style="3" customWidth="1"/>
    <col min="23" max="25" width="12.54296875" style="3" customWidth="1"/>
    <col min="26" max="16384" width="12.54296875" style="3"/>
  </cols>
  <sheetData>
    <row r="3" spans="2:37">
      <c r="U3" s="70"/>
      <c r="Y3" s="69"/>
      <c r="Z3" s="84"/>
      <c r="AA3" s="69"/>
      <c r="AB3" s="84"/>
    </row>
    <row r="4" spans="2:37">
      <c r="L4" s="11"/>
      <c r="M4" s="11"/>
      <c r="N4" s="11"/>
      <c r="O4" s="11"/>
      <c r="P4" s="11"/>
      <c r="Q4" s="11"/>
      <c r="R4" s="11"/>
      <c r="S4" s="11"/>
      <c r="T4" s="11"/>
      <c r="U4" s="11"/>
      <c r="W4" s="70"/>
      <c r="X4" s="70"/>
      <c r="Y4" s="11"/>
      <c r="Z4" s="11"/>
      <c r="AA4" s="11"/>
      <c r="AB4" s="11"/>
    </row>
    <row r="5" spans="2:37" ht="15.5">
      <c r="B5" s="1" t="s">
        <v>43</v>
      </c>
      <c r="C5" s="2"/>
      <c r="D5" s="2"/>
      <c r="E5" s="2"/>
      <c r="F5" s="20"/>
      <c r="G5" s="20"/>
      <c r="H5" s="20"/>
      <c r="I5" s="20"/>
      <c r="J5" s="20"/>
      <c r="K5" s="20"/>
      <c r="L5" s="20"/>
      <c r="M5" s="20"/>
      <c r="N5" s="20"/>
      <c r="O5" s="20"/>
      <c r="P5" s="20"/>
      <c r="Q5" s="20"/>
      <c r="R5" s="20"/>
      <c r="S5" s="20"/>
      <c r="T5" s="20"/>
      <c r="U5" s="20"/>
      <c r="Y5" s="20"/>
      <c r="Z5" s="20"/>
    </row>
    <row r="6" spans="2:37">
      <c r="B6" s="4"/>
      <c r="C6" s="5"/>
      <c r="D6" s="5"/>
      <c r="E6" s="5"/>
      <c r="F6" s="4"/>
      <c r="G6" s="4"/>
      <c r="H6" s="4"/>
      <c r="I6" s="4"/>
      <c r="J6" s="4"/>
      <c r="K6" s="4"/>
      <c r="L6" s="4"/>
      <c r="M6" s="4"/>
      <c r="N6" s="4"/>
      <c r="O6" s="4"/>
      <c r="P6" s="4"/>
      <c r="Q6" s="4"/>
      <c r="R6" s="4"/>
      <c r="S6" s="4"/>
      <c r="T6" s="4"/>
      <c r="U6" s="4"/>
      <c r="Y6" s="4"/>
      <c r="Z6" s="4"/>
    </row>
    <row r="7" spans="2:37">
      <c r="B7" s="19" t="s">
        <v>44</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2">
        <v>45473</v>
      </c>
      <c r="U7" s="72">
        <v>45565</v>
      </c>
      <c r="V7" s="74"/>
      <c r="W7" s="72">
        <v>44196</v>
      </c>
      <c r="X7" s="72">
        <v>44561</v>
      </c>
      <c r="Y7" s="72">
        <v>44926</v>
      </c>
      <c r="Z7" s="72">
        <v>45291</v>
      </c>
    </row>
    <row r="8" spans="2:37">
      <c r="B8" s="6" t="s">
        <v>45</v>
      </c>
      <c r="C8" s="7"/>
      <c r="D8" s="7"/>
      <c r="E8" s="7"/>
      <c r="F8" s="7"/>
      <c r="G8" s="7"/>
      <c r="H8" s="7"/>
      <c r="I8" s="7"/>
      <c r="J8" s="7"/>
      <c r="K8" s="7"/>
      <c r="L8" s="7"/>
      <c r="M8" s="7"/>
      <c r="N8" s="7"/>
      <c r="O8" s="7"/>
      <c r="P8" s="7"/>
      <c r="Q8" s="7"/>
      <c r="R8" s="7"/>
      <c r="S8" s="7"/>
      <c r="T8" s="7"/>
      <c r="U8" s="7"/>
      <c r="W8" s="7"/>
      <c r="X8" s="7"/>
      <c r="Y8" s="7"/>
      <c r="Z8" s="7"/>
    </row>
    <row r="9" spans="2:37">
      <c r="B9" s="8" t="s">
        <v>46</v>
      </c>
      <c r="C9" s="5"/>
      <c r="D9" s="5"/>
      <c r="E9" s="5"/>
      <c r="F9" s="5"/>
      <c r="G9" s="5"/>
      <c r="H9" s="5"/>
      <c r="I9" s="5"/>
      <c r="J9" s="5"/>
      <c r="K9" s="5"/>
      <c r="L9" s="5"/>
      <c r="M9" s="5"/>
      <c r="N9" s="5"/>
      <c r="O9" s="5"/>
      <c r="P9" s="5"/>
      <c r="Q9" s="5"/>
      <c r="R9" s="5"/>
      <c r="S9" s="5"/>
      <c r="T9" s="5"/>
      <c r="U9" s="5"/>
      <c r="W9" s="5"/>
      <c r="X9" s="5"/>
      <c r="Y9" s="5"/>
      <c r="Z9" s="5"/>
    </row>
    <row r="10" spans="2:37" ht="15">
      <c r="B10" s="9" t="s">
        <v>47</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v>2658.8582533044332</v>
      </c>
      <c r="U10" s="99">
        <v>2693.8279149468963</v>
      </c>
      <c r="V10" s="11"/>
      <c r="W10" s="11">
        <v>3317.4184849493677</v>
      </c>
      <c r="X10" s="11">
        <v>3209.5386267409322</v>
      </c>
      <c r="Y10" s="11">
        <v>2871.5982028221702</v>
      </c>
      <c r="Z10" s="11">
        <v>2782.6476509652571</v>
      </c>
      <c r="AB10" s="70"/>
      <c r="AC10" s="70"/>
    </row>
    <row r="11" spans="2:37" ht="15">
      <c r="B11" s="9" t="s">
        <v>48</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v>3738.6135139958669</v>
      </c>
      <c r="U11" s="99">
        <v>3822.3119815755917</v>
      </c>
      <c r="V11" s="11"/>
      <c r="W11" s="11">
        <v>2331.7326957785431</v>
      </c>
      <c r="X11" s="11">
        <v>2494.7119894777425</v>
      </c>
      <c r="Y11" s="11">
        <v>2458.596045570288</v>
      </c>
      <c r="Z11" s="11">
        <v>3609.5023445794509</v>
      </c>
      <c r="AB11" s="70"/>
      <c r="AC11" s="70"/>
    </row>
    <row r="12" spans="2:37" ht="15">
      <c r="B12" s="9" t="s">
        <v>49</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8552.1344255229797</v>
      </c>
      <c r="T12" s="11">
        <v>9232.9552692166999</v>
      </c>
      <c r="U12" s="99">
        <v>9605.9679265803352</v>
      </c>
      <c r="V12" s="11"/>
      <c r="W12" s="11">
        <v>2952.6515697173782</v>
      </c>
      <c r="X12" s="11">
        <v>4509.1335755534774</v>
      </c>
      <c r="Y12" s="11">
        <v>7108.192143642168</v>
      </c>
      <c r="Z12" s="11">
        <v>8848.6937899107907</v>
      </c>
      <c r="AB12" s="70"/>
      <c r="AC12" s="70"/>
    </row>
    <row r="13" spans="2:37" ht="15">
      <c r="B13" s="9" t="s">
        <v>50</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v>510.62861544241957</v>
      </c>
      <c r="U13" s="99">
        <v>468.90550162736258</v>
      </c>
      <c r="V13" s="11"/>
      <c r="W13" s="11">
        <v>594.83692426692926</v>
      </c>
      <c r="X13" s="11">
        <v>808.52674104814378</v>
      </c>
      <c r="Y13" s="11">
        <v>830.33266107351926</v>
      </c>
      <c r="Z13" s="11">
        <v>638.61427686681611</v>
      </c>
      <c r="AB13" s="70"/>
    </row>
    <row r="14" spans="2:37" ht="15">
      <c r="B14" s="9" t="s">
        <v>51</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v>2022.2467041170762</v>
      </c>
      <c r="U14" s="99">
        <v>1871.9051763524365</v>
      </c>
      <c r="V14" s="11"/>
      <c r="W14" s="11">
        <v>3577.5472661435138</v>
      </c>
      <c r="X14" s="11">
        <v>4241.3731057873365</v>
      </c>
      <c r="Y14" s="11">
        <v>3139.8953691032139</v>
      </c>
      <c r="Z14" s="11">
        <v>2519.5433777949729</v>
      </c>
      <c r="AB14" s="70"/>
      <c r="AC14" s="70"/>
    </row>
    <row r="15" spans="2:37" ht="15">
      <c r="B15" s="9" t="s">
        <v>52</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v>95.268376855156845</v>
      </c>
      <c r="U15" s="99">
        <v>79.968606178267564</v>
      </c>
      <c r="V15" s="11"/>
      <c r="W15" s="11">
        <v>1524.0019864988396</v>
      </c>
      <c r="X15" s="11">
        <v>1075.3509615166565</v>
      </c>
      <c r="Y15" s="11">
        <v>132.05056557069378</v>
      </c>
      <c r="Z15" s="11">
        <v>110.88538594628602</v>
      </c>
      <c r="AB15" s="70"/>
      <c r="AC15" s="70"/>
    </row>
    <row r="16" spans="2:37">
      <c r="B16" s="12" t="s">
        <v>53</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 t="shared" ref="O16:T16" si="0">SUM(O10:O15)</f>
        <v>16432.455399167295</v>
      </c>
      <c r="P16" s="13">
        <f t="shared" si="0"/>
        <v>16684.012882579409</v>
      </c>
      <c r="Q16" s="13">
        <f t="shared" si="0"/>
        <v>17248.986757276096</v>
      </c>
      <c r="R16" s="13">
        <f t="shared" si="0"/>
        <v>18509.886826063575</v>
      </c>
      <c r="S16" s="13">
        <f t="shared" si="0"/>
        <v>17546.485564974755</v>
      </c>
      <c r="T16" s="13">
        <f t="shared" si="0"/>
        <v>18258.570732931654</v>
      </c>
      <c r="U16" s="13">
        <f t="shared" ref="U16" si="1">SUM(U10:U15)</f>
        <v>18542.887107260889</v>
      </c>
      <c r="W16" s="13">
        <v>14298.188927354571</v>
      </c>
      <c r="X16" s="13">
        <v>16338.635000124288</v>
      </c>
      <c r="Y16" s="13">
        <v>16540.664987782053</v>
      </c>
      <c r="Z16" s="13">
        <f>SUM(Z10:Z15)</f>
        <v>18509.886826063575</v>
      </c>
      <c r="AB16" s="71"/>
      <c r="AC16" s="71"/>
      <c r="AD16" s="71"/>
      <c r="AE16" s="71"/>
      <c r="AF16" s="71"/>
      <c r="AG16" s="71"/>
      <c r="AH16" s="71"/>
      <c r="AI16" s="71"/>
      <c r="AJ16" s="71"/>
      <c r="AK16" s="71"/>
    </row>
    <row r="17" spans="2:37">
      <c r="B17" s="4"/>
      <c r="C17" s="14"/>
      <c r="D17" s="14"/>
      <c r="E17" s="14"/>
      <c r="F17" s="14"/>
      <c r="G17" s="14"/>
      <c r="H17" s="14"/>
      <c r="I17" s="14"/>
      <c r="J17" s="14"/>
      <c r="K17" s="14"/>
      <c r="L17" s="14"/>
      <c r="M17" s="14"/>
      <c r="N17" s="14"/>
      <c r="O17" s="14"/>
      <c r="P17" s="14"/>
      <c r="Q17" s="14"/>
      <c r="R17" s="14"/>
      <c r="S17" s="14"/>
      <c r="T17" s="14"/>
      <c r="U17" s="14"/>
      <c r="W17" s="14"/>
      <c r="X17" s="14"/>
      <c r="Y17" s="14"/>
      <c r="Z17" s="14"/>
    </row>
    <row r="18" spans="2:37">
      <c r="B18" s="8" t="s">
        <v>54</v>
      </c>
      <c r="C18" s="14"/>
      <c r="D18" s="14"/>
      <c r="E18" s="14"/>
      <c r="F18" s="14"/>
      <c r="G18" s="14"/>
      <c r="H18" s="14"/>
      <c r="I18" s="14"/>
      <c r="J18" s="14"/>
      <c r="K18" s="14"/>
      <c r="L18" s="14"/>
      <c r="M18" s="14"/>
      <c r="N18" s="14"/>
      <c r="O18" s="14"/>
      <c r="P18" s="14"/>
      <c r="Q18" s="14"/>
      <c r="R18" s="14"/>
      <c r="S18" s="14"/>
      <c r="T18" s="14"/>
      <c r="U18" s="14"/>
      <c r="W18" s="14"/>
      <c r="X18" s="14"/>
      <c r="Y18" s="14"/>
      <c r="Z18" s="14"/>
    </row>
    <row r="19" spans="2:37">
      <c r="B19" s="9" t="s">
        <v>55</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v>14048.221966935937</v>
      </c>
      <c r="U19" s="105">
        <v>13833.849332876531</v>
      </c>
      <c r="V19" s="11"/>
      <c r="W19" s="11">
        <v>4693.5877235543685</v>
      </c>
      <c r="X19" s="11">
        <v>11429.306981200532</v>
      </c>
      <c r="Y19" s="11">
        <v>18713.380454079721</v>
      </c>
      <c r="Z19" s="11">
        <v>15319.539058629232</v>
      </c>
      <c r="AB19" s="70"/>
    </row>
    <row r="20" spans="2:37">
      <c r="B20" s="9" t="s">
        <v>56</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v>9015.1913253804214</v>
      </c>
      <c r="U20" s="105">
        <v>9152.6191429224</v>
      </c>
      <c r="V20" s="11"/>
      <c r="W20" s="11">
        <v>7000.2597016149821</v>
      </c>
      <c r="X20" s="11">
        <v>11849.580565571352</v>
      </c>
      <c r="Y20" s="11">
        <v>11099.077385288059</v>
      </c>
      <c r="Z20" s="11">
        <v>11174.824549762103</v>
      </c>
      <c r="AB20" s="70"/>
      <c r="AC20" s="70"/>
    </row>
    <row r="21" spans="2:37">
      <c r="B21" s="9" t="s">
        <v>57</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v>5762.9650084538771</v>
      </c>
      <c r="U21" s="105">
        <v>5263.4282428291363</v>
      </c>
      <c r="V21" s="11"/>
      <c r="W21" s="11">
        <v>2040.5193458031551</v>
      </c>
      <c r="X21" s="11">
        <v>1888.5733303852869</v>
      </c>
      <c r="Y21" s="11">
        <v>4115.1022572103921</v>
      </c>
      <c r="Z21" s="11">
        <v>5095.9756497974913</v>
      </c>
    </row>
    <row r="22" spans="2:37">
      <c r="B22" s="9" t="s">
        <v>58</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c r="W22" s="11">
        <v>0</v>
      </c>
      <c r="X22" s="11">
        <v>0</v>
      </c>
      <c r="Y22" s="11">
        <v>0</v>
      </c>
      <c r="Z22" s="11">
        <v>0</v>
      </c>
    </row>
    <row r="23" spans="2:37">
      <c r="B23" s="9" t="s">
        <v>59</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v>11212.2471970693</v>
      </c>
      <c r="U23" s="11">
        <v>9028.7215868212188</v>
      </c>
      <c r="V23" s="11"/>
      <c r="W23" s="11">
        <v>62943.338862714765</v>
      </c>
      <c r="X23" s="11">
        <v>42174.284326598179</v>
      </c>
      <c r="Y23" s="11">
        <v>13274.029368082538</v>
      </c>
      <c r="Z23" s="11">
        <v>14552.516243954231</v>
      </c>
      <c r="AB23" s="70"/>
      <c r="AC23" s="70"/>
    </row>
    <row r="24" spans="2:37">
      <c r="B24" s="12" t="s">
        <v>60</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 t="shared" ref="O24:T24" si="2">SUM(O19:O23)</f>
        <v>49125.515496506698</v>
      </c>
      <c r="P24" s="13">
        <f t="shared" si="2"/>
        <v>46362.658450311937</v>
      </c>
      <c r="Q24" s="13">
        <f t="shared" si="2"/>
        <v>44677.811047305251</v>
      </c>
      <c r="R24" s="13">
        <f t="shared" si="2"/>
        <v>46142.855502143058</v>
      </c>
      <c r="S24" s="13">
        <f t="shared" si="2"/>
        <v>42476.582928590607</v>
      </c>
      <c r="T24" s="13">
        <f t="shared" si="2"/>
        <v>40038.62549783953</v>
      </c>
      <c r="U24" s="13">
        <f t="shared" ref="U24" si="3">SUM(U19:U23)</f>
        <v>37278.618305449287</v>
      </c>
      <c r="W24" s="13">
        <v>76677.705633687277</v>
      </c>
      <c r="X24" s="13">
        <v>67341.745203755345</v>
      </c>
      <c r="Y24" s="13">
        <v>47201.589464660705</v>
      </c>
      <c r="Z24" s="13">
        <f>SUM(Z19:Z23)</f>
        <v>46142.855502143058</v>
      </c>
      <c r="AD24" s="71"/>
      <c r="AE24" s="71"/>
      <c r="AF24" s="71"/>
      <c r="AG24" s="71"/>
      <c r="AH24" s="71"/>
      <c r="AI24" s="71"/>
      <c r="AJ24" s="71"/>
      <c r="AK24" s="71"/>
    </row>
    <row r="25" spans="2:37" ht="15" thickBot="1">
      <c r="B25" s="15" t="s">
        <v>61</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 t="shared" ref="O25:T25" si="4">O24+O16</f>
        <v>65557.970895673992</v>
      </c>
      <c r="P25" s="16">
        <f t="shared" si="4"/>
        <v>63046.671332891347</v>
      </c>
      <c r="Q25" s="16">
        <f t="shared" si="4"/>
        <v>61926.797804581351</v>
      </c>
      <c r="R25" s="16">
        <f t="shared" si="4"/>
        <v>64652.74232820663</v>
      </c>
      <c r="S25" s="16">
        <f t="shared" si="4"/>
        <v>60023.068493565363</v>
      </c>
      <c r="T25" s="16">
        <f t="shared" si="4"/>
        <v>58297.19623077118</v>
      </c>
      <c r="U25" s="112">
        <f>U24+U16</f>
        <v>55821.505412710176</v>
      </c>
      <c r="W25" s="16">
        <v>90975.894561041845</v>
      </c>
      <c r="X25" s="16">
        <v>83680.380203879628</v>
      </c>
      <c r="Y25" s="16">
        <v>63742.254452442758</v>
      </c>
      <c r="Z25" s="16">
        <f>Z24+Z16</f>
        <v>64652.74232820663</v>
      </c>
      <c r="AD25" s="70"/>
      <c r="AE25" s="70"/>
      <c r="AF25" s="70"/>
      <c r="AG25" s="70"/>
      <c r="AH25" s="70"/>
      <c r="AI25" s="70"/>
      <c r="AJ25" s="70"/>
      <c r="AK25" s="70"/>
    </row>
    <row r="26" spans="2:37">
      <c r="B26" s="4"/>
      <c r="C26" s="14"/>
      <c r="D26" s="14"/>
      <c r="E26" s="14"/>
      <c r="F26" s="14"/>
      <c r="G26" s="14"/>
      <c r="H26" s="14"/>
      <c r="I26" s="14"/>
      <c r="J26" s="14"/>
      <c r="K26" s="14"/>
      <c r="L26" s="14"/>
      <c r="M26" s="14"/>
      <c r="N26" s="14"/>
      <c r="O26" s="14"/>
      <c r="P26" s="14"/>
      <c r="Q26" s="14"/>
      <c r="R26" s="14"/>
      <c r="S26" s="14"/>
      <c r="T26" s="14"/>
      <c r="U26" s="111"/>
      <c r="W26" s="14"/>
      <c r="X26" s="14"/>
      <c r="Y26" s="14"/>
      <c r="Z26" s="14"/>
    </row>
    <row r="27" spans="2:37">
      <c r="B27" s="6" t="s">
        <v>62</v>
      </c>
      <c r="C27" s="17"/>
      <c r="D27" s="17"/>
      <c r="E27" s="17"/>
      <c r="F27" s="17"/>
      <c r="G27" s="17"/>
      <c r="H27" s="17"/>
      <c r="I27" s="17"/>
      <c r="J27" s="17"/>
      <c r="K27" s="17"/>
      <c r="L27" s="17"/>
      <c r="M27" s="17"/>
      <c r="N27" s="17"/>
      <c r="O27" s="17"/>
      <c r="P27" s="17"/>
      <c r="Q27" s="17"/>
      <c r="R27" s="17"/>
      <c r="S27" s="17"/>
      <c r="T27" s="17"/>
      <c r="U27" s="110"/>
      <c r="W27" s="17"/>
      <c r="X27" s="17"/>
      <c r="Y27" s="17"/>
      <c r="Z27" s="17"/>
    </row>
    <row r="28" spans="2:37">
      <c r="B28" s="8" t="s">
        <v>63</v>
      </c>
      <c r="C28" s="14"/>
      <c r="D28" s="14"/>
      <c r="E28" s="14"/>
      <c r="F28" s="14"/>
      <c r="G28" s="14"/>
      <c r="H28" s="14"/>
      <c r="I28" s="14"/>
      <c r="J28" s="14"/>
      <c r="K28" s="14"/>
      <c r="L28" s="14"/>
      <c r="M28" s="14"/>
      <c r="N28" s="14"/>
      <c r="O28" s="14"/>
      <c r="P28" s="14"/>
      <c r="Q28" s="14"/>
      <c r="R28" s="14"/>
      <c r="S28" s="14"/>
      <c r="T28" s="14"/>
      <c r="U28" s="111"/>
      <c r="W28" s="14"/>
      <c r="X28" s="14"/>
      <c r="Y28" s="14"/>
      <c r="Z28" s="14"/>
    </row>
    <row r="29" spans="2:37">
      <c r="B29" s="18" t="s">
        <v>64</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v>215.19022378446158</v>
      </c>
      <c r="U29" s="105">
        <v>215.19022378446158</v>
      </c>
      <c r="V29" s="11"/>
      <c r="W29" s="11">
        <v>188</v>
      </c>
      <c r="X29" s="11">
        <v>190</v>
      </c>
      <c r="Y29" s="11">
        <v>191.76512150975734</v>
      </c>
      <c r="Z29" s="11">
        <v>215.21593696873293</v>
      </c>
    </row>
    <row r="30" spans="2:37">
      <c r="B30" s="18" t="s">
        <v>65</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v>86383</v>
      </c>
      <c r="U30" s="105">
        <v>86383</v>
      </c>
      <c r="V30" s="11"/>
      <c r="W30" s="11">
        <v>78472</v>
      </c>
      <c r="X30" s="11">
        <v>78669</v>
      </c>
      <c r="Y30" s="11">
        <v>78978.920836070261</v>
      </c>
      <c r="Z30" s="11">
        <v>86383.239845141856</v>
      </c>
    </row>
    <row r="31" spans="2:37">
      <c r="B31" s="18" t="s">
        <v>66</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0</v>
      </c>
      <c r="V31" s="11"/>
      <c r="W31" s="11">
        <v>0</v>
      </c>
      <c r="X31" s="11">
        <v>0</v>
      </c>
      <c r="Y31" s="11">
        <v>0</v>
      </c>
      <c r="Z31" s="11">
        <v>0</v>
      </c>
    </row>
    <row r="32" spans="2:37">
      <c r="B32" s="18" t="s">
        <v>67</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v>2441.6985658486233</v>
      </c>
      <c r="U32" s="11">
        <v>2500.3609517521736</v>
      </c>
      <c r="V32" s="11"/>
      <c r="W32" s="11">
        <v>1096</v>
      </c>
      <c r="X32" s="11">
        <v>1704</v>
      </c>
      <c r="Y32" s="11">
        <v>2067.5887625047053</v>
      </c>
      <c r="Z32" s="11">
        <v>2359.1756058635674</v>
      </c>
    </row>
    <row r="33" spans="2:37">
      <c r="B33" s="9" t="s">
        <v>68</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v>-43795.041346681319</v>
      </c>
      <c r="U33" s="11">
        <v>-44973.36778663459</v>
      </c>
      <c r="V33" s="11"/>
      <c r="W33" s="11">
        <v>-3108</v>
      </c>
      <c r="X33" s="11">
        <v>-12721</v>
      </c>
      <c r="Y33" s="11">
        <v>-30310.735419875207</v>
      </c>
      <c r="Z33" s="11">
        <v>-38693.941721278738</v>
      </c>
    </row>
    <row r="34" spans="2:37">
      <c r="B34" s="12" t="s">
        <v>69</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 t="shared" ref="O34:T34" si="5">SUM(O29:O33)</f>
        <v>52889.568400041848</v>
      </c>
      <c r="P34" s="13">
        <f t="shared" si="5"/>
        <v>49326.131442460741</v>
      </c>
      <c r="Q34" s="13">
        <f t="shared" si="5"/>
        <v>49602.678701319004</v>
      </c>
      <c r="R34" s="13">
        <f t="shared" si="5"/>
        <v>50263.689666695413</v>
      </c>
      <c r="S34" s="13">
        <f t="shared" si="5"/>
        <v>46564.221119686772</v>
      </c>
      <c r="T34" s="13">
        <f t="shared" si="5"/>
        <v>45244.847442951766</v>
      </c>
      <c r="U34" s="13">
        <f t="shared" ref="U34" si="6">SUM(U29:U33)</f>
        <v>44125.183388902042</v>
      </c>
      <c r="W34" s="13">
        <v>76648.432476890826</v>
      </c>
      <c r="X34" s="13">
        <v>67842.176940896898</v>
      </c>
      <c r="Y34" s="13">
        <v>50927.539300209515</v>
      </c>
      <c r="Z34" s="13">
        <f>SUM(Z29:Z33)</f>
        <v>50263.689666695413</v>
      </c>
      <c r="AB34" s="83"/>
      <c r="AC34" s="83"/>
      <c r="AD34" s="71"/>
      <c r="AE34" s="71"/>
      <c r="AF34" s="71"/>
      <c r="AG34" s="71"/>
      <c r="AH34" s="71"/>
      <c r="AI34" s="71"/>
      <c r="AJ34" s="71"/>
      <c r="AK34" s="71"/>
    </row>
    <row r="35" spans="2:37">
      <c r="B35" s="4"/>
      <c r="C35" s="14"/>
      <c r="D35" s="14"/>
      <c r="E35" s="14"/>
      <c r="F35" s="14"/>
      <c r="G35" s="14"/>
      <c r="H35" s="14"/>
      <c r="I35" s="14"/>
      <c r="J35" s="14"/>
      <c r="K35" s="14"/>
      <c r="L35" s="14"/>
      <c r="M35" s="14"/>
      <c r="N35" s="14"/>
      <c r="O35" s="14"/>
      <c r="P35" s="14"/>
      <c r="Q35" s="14"/>
      <c r="R35" s="14"/>
      <c r="S35" s="14"/>
      <c r="T35" s="14"/>
      <c r="U35" s="14"/>
      <c r="W35" s="14"/>
      <c r="X35" s="14"/>
      <c r="Y35" s="14"/>
      <c r="Z35" s="14"/>
    </row>
    <row r="36" spans="2:37">
      <c r="B36" s="8" t="s">
        <v>70</v>
      </c>
      <c r="C36" s="14"/>
      <c r="D36" s="14"/>
      <c r="E36" s="14"/>
      <c r="F36" s="14"/>
      <c r="G36" s="14"/>
      <c r="H36" s="14"/>
      <c r="I36" s="14"/>
      <c r="J36" s="14"/>
      <c r="K36" s="14"/>
      <c r="L36" s="14"/>
      <c r="M36" s="14"/>
      <c r="N36" s="14"/>
      <c r="O36" s="14"/>
      <c r="P36" s="14"/>
      <c r="Q36" s="14"/>
      <c r="R36" s="14"/>
      <c r="S36" s="14"/>
      <c r="T36" s="14"/>
      <c r="U36" s="14"/>
      <c r="W36" s="14"/>
      <c r="X36" s="14"/>
      <c r="Y36" s="14"/>
      <c r="Z36" s="14"/>
    </row>
    <row r="37" spans="2:37">
      <c r="B37" s="9" t="s">
        <v>71</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v>1315.0479053165507</v>
      </c>
      <c r="U37" s="11">
        <v>1332.3435923789946</v>
      </c>
      <c r="V37" s="11"/>
      <c r="W37" s="11">
        <v>0</v>
      </c>
      <c r="X37" s="11">
        <v>0</v>
      </c>
      <c r="Y37" s="11">
        <v>0</v>
      </c>
      <c r="Z37" s="11">
        <v>1376.2730525736306</v>
      </c>
    </row>
    <row r="38" spans="2:37">
      <c r="B38" s="9" t="s">
        <v>72</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v>1436.6099652270334</v>
      </c>
      <c r="U38" s="11">
        <v>1270.957120428063</v>
      </c>
      <c r="V38" s="11"/>
      <c r="W38" s="11">
        <v>3243.2287360692567</v>
      </c>
      <c r="X38" s="11">
        <v>3802.9110068962041</v>
      </c>
      <c r="Y38" s="11">
        <v>2554.0887481438613</v>
      </c>
      <c r="Z38" s="11">
        <v>1903.3816524717918</v>
      </c>
    </row>
    <row r="39" spans="2:37">
      <c r="B39" s="9" t="s">
        <v>73</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v>0</v>
      </c>
      <c r="U39" s="11">
        <v>0</v>
      </c>
      <c r="V39" s="11"/>
      <c r="W39" s="11">
        <v>342.62804772285114</v>
      </c>
      <c r="X39" s="11">
        <v>0</v>
      </c>
      <c r="Y39" s="11">
        <v>0</v>
      </c>
      <c r="Z39" s="11">
        <v>0</v>
      </c>
    </row>
    <row r="40" spans="2:37">
      <c r="B40" s="9" t="s">
        <v>74</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v>99.272215855720432</v>
      </c>
      <c r="U40" s="11">
        <v>77.251700641428286</v>
      </c>
      <c r="V40" s="11"/>
      <c r="W40" s="11">
        <v>1441.9989217823406</v>
      </c>
      <c r="X40" s="11">
        <v>1089.5256706805451</v>
      </c>
      <c r="Y40" s="11">
        <v>124.95581142909316</v>
      </c>
      <c r="Z40" s="11">
        <v>107.95340824190947</v>
      </c>
    </row>
    <row r="41" spans="2:37">
      <c r="B41" s="12" t="s">
        <v>75</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 t="shared" ref="P41:U41" si="7">SUM(P37:P40)</f>
        <v>3528.5238308767612</v>
      </c>
      <c r="Q41" s="13">
        <f t="shared" si="7"/>
        <v>3435.7153649082607</v>
      </c>
      <c r="R41" s="13">
        <f t="shared" si="7"/>
        <v>3387.6081132873319</v>
      </c>
      <c r="S41" s="13">
        <f t="shared" si="7"/>
        <v>2982.429444223274</v>
      </c>
      <c r="T41" s="13">
        <f t="shared" si="7"/>
        <v>2850.9300863993044</v>
      </c>
      <c r="U41" s="13">
        <f t="shared" si="7"/>
        <v>2680.5524134484858</v>
      </c>
      <c r="W41" s="13">
        <v>5027.8557055744486</v>
      </c>
      <c r="X41" s="13">
        <v>4892.4366775767494</v>
      </c>
      <c r="Y41" s="13">
        <v>2679.0445595729543</v>
      </c>
      <c r="Z41" s="13">
        <f>SUM(Z37:Z40)</f>
        <v>3387.6081132873319</v>
      </c>
      <c r="AD41" s="71"/>
      <c r="AE41" s="71"/>
      <c r="AF41" s="71"/>
      <c r="AG41" s="71"/>
      <c r="AH41" s="71"/>
      <c r="AI41" s="71"/>
      <c r="AJ41" s="71"/>
      <c r="AK41" s="71"/>
    </row>
    <row r="42" spans="2:37">
      <c r="B42" s="4"/>
      <c r="C42" s="14"/>
      <c r="D42" s="14"/>
      <c r="E42" s="14"/>
      <c r="F42" s="14"/>
      <c r="G42" s="14"/>
      <c r="H42" s="14"/>
      <c r="I42" s="14"/>
      <c r="J42" s="14"/>
      <c r="K42" s="14"/>
      <c r="L42" s="14"/>
      <c r="M42" s="14"/>
      <c r="N42" s="14"/>
      <c r="O42" s="14"/>
      <c r="P42" s="14"/>
      <c r="Q42" s="14"/>
      <c r="R42" s="14"/>
      <c r="S42" s="14"/>
      <c r="T42" s="14"/>
      <c r="U42" s="14"/>
      <c r="W42" s="14"/>
      <c r="X42" s="14"/>
      <c r="Y42" s="14"/>
      <c r="Z42" s="14"/>
    </row>
    <row r="43" spans="2:37">
      <c r="B43" s="8" t="s">
        <v>76</v>
      </c>
      <c r="C43" s="14"/>
      <c r="D43" s="14"/>
      <c r="E43" s="14"/>
      <c r="F43" s="14"/>
      <c r="G43" s="14"/>
      <c r="H43" s="14"/>
      <c r="I43" s="14"/>
      <c r="J43" s="14"/>
      <c r="K43" s="14"/>
      <c r="L43" s="14"/>
      <c r="M43" s="14"/>
      <c r="N43" s="14"/>
      <c r="O43" s="14"/>
      <c r="P43" s="14"/>
      <c r="Q43" s="14"/>
      <c r="R43" s="14"/>
      <c r="S43" s="14"/>
      <c r="T43" s="14"/>
      <c r="U43" s="14"/>
      <c r="W43" s="14"/>
      <c r="X43" s="14"/>
      <c r="Y43" s="14"/>
      <c r="Z43" s="14"/>
      <c r="AA43" s="77"/>
    </row>
    <row r="44" spans="2:37">
      <c r="B44" s="9" t="s">
        <v>77</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v>0</v>
      </c>
      <c r="U44" s="11">
        <v>0</v>
      </c>
      <c r="V44" s="11"/>
      <c r="W44" s="11">
        <v>1901.2059630124461</v>
      </c>
      <c r="X44" s="11">
        <v>0</v>
      </c>
      <c r="Y44" s="11">
        <v>0</v>
      </c>
      <c r="Z44" s="11">
        <v>0</v>
      </c>
    </row>
    <row r="45" spans="2:37">
      <c r="B45" s="9" t="s">
        <v>78</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v>820.66905836170383</v>
      </c>
      <c r="U45" s="11">
        <v>831.46260828324671</v>
      </c>
      <c r="V45" s="11"/>
      <c r="W45" s="11">
        <v>472.56620113722062</v>
      </c>
      <c r="X45" s="11">
        <v>669.85892127918191</v>
      </c>
      <c r="Y45" s="11">
        <v>850.25756664701589</v>
      </c>
      <c r="Z45" s="11">
        <v>884.94194903392133</v>
      </c>
    </row>
    <row r="46" spans="2:37" ht="15">
      <c r="B46" s="9" t="s">
        <v>79</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v>5946.0177043020858</v>
      </c>
      <c r="U46" s="104">
        <v>4997.3421715297209</v>
      </c>
      <c r="V46" s="11"/>
      <c r="W46" s="11">
        <v>4139.2697114595776</v>
      </c>
      <c r="X46" s="11">
        <v>7026.8406796380705</v>
      </c>
      <c r="Y46" s="11">
        <v>6176.7716788572952</v>
      </c>
      <c r="Z46" s="11">
        <v>6526.3243619991363</v>
      </c>
    </row>
    <row r="47" spans="2:37">
      <c r="B47" s="9" t="s">
        <v>80</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v>0</v>
      </c>
      <c r="U47" s="11">
        <v>0</v>
      </c>
      <c r="V47" s="11"/>
      <c r="W47" s="11">
        <v>0</v>
      </c>
      <c r="X47" s="11">
        <v>0</v>
      </c>
      <c r="Y47" s="11">
        <v>0</v>
      </c>
      <c r="Z47" s="11">
        <v>0</v>
      </c>
    </row>
    <row r="48" spans="2:37" ht="15">
      <c r="B48" s="9" t="s">
        <v>81</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v>1730.7526413676494</v>
      </c>
      <c r="U48" s="99">
        <v>1487.0540798264146</v>
      </c>
      <c r="V48" s="11"/>
      <c r="W48" s="11">
        <v>422.00893397088817</v>
      </c>
      <c r="X48" s="11">
        <v>894.42267954736155</v>
      </c>
      <c r="Y48" s="11">
        <v>1111.2214561796841</v>
      </c>
      <c r="Z48" s="11">
        <v>1367.9003843734024</v>
      </c>
    </row>
    <row r="49" spans="2:37">
      <c r="B49" s="9" t="s">
        <v>82</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v>6.3767696787525816</v>
      </c>
      <c r="U49" s="11">
        <v>0</v>
      </c>
      <c r="V49" s="11"/>
      <c r="W49" s="11">
        <v>9.5595949651923195</v>
      </c>
      <c r="X49" s="11">
        <v>26.748415992017595</v>
      </c>
      <c r="Y49" s="11">
        <v>60.101572438700252</v>
      </c>
      <c r="Z49" s="11">
        <v>72.753423970744379</v>
      </c>
    </row>
    <row r="50" spans="2:37">
      <c r="B50" s="9" t="s">
        <v>83</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v>1697.6025277099382</v>
      </c>
      <c r="U50" s="11">
        <v>1699.9278888064107</v>
      </c>
      <c r="V50" s="11"/>
      <c r="W50" s="11">
        <v>2354.9071429598248</v>
      </c>
      <c r="X50" s="11">
        <v>2327.8099465950067</v>
      </c>
      <c r="Y50" s="11">
        <v>1938.2521927911296</v>
      </c>
      <c r="Z50" s="11">
        <v>2149.524472100979</v>
      </c>
    </row>
    <row r="51" spans="2:37">
      <c r="B51" s="12" t="s">
        <v>84</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 t="shared" ref="O51:T51" si="8">SUM(O45:O50)</f>
        <v>10153.326576405127</v>
      </c>
      <c r="P51" s="13">
        <f t="shared" si="8"/>
        <v>10192.016059553836</v>
      </c>
      <c r="Q51" s="13">
        <f t="shared" si="8"/>
        <v>8888.4037383540854</v>
      </c>
      <c r="R51" s="13">
        <f t="shared" si="8"/>
        <v>11001.444591478183</v>
      </c>
      <c r="S51" s="13">
        <f t="shared" si="8"/>
        <v>10476.41792965531</v>
      </c>
      <c r="T51" s="13">
        <f t="shared" si="8"/>
        <v>10201.418701420129</v>
      </c>
      <c r="U51" s="13">
        <f t="shared" ref="U51" si="9">SUM(U45:U50)</f>
        <v>9015.7867484457929</v>
      </c>
      <c r="W51" s="13">
        <v>9299.5175475051492</v>
      </c>
      <c r="X51" s="13">
        <v>10945.680643051639</v>
      </c>
      <c r="Y51" s="13">
        <v>10135.604466913825</v>
      </c>
      <c r="Z51" s="13">
        <f>SUM(Z45:Z50)</f>
        <v>11001.444591478183</v>
      </c>
      <c r="AD51" s="71"/>
      <c r="AE51" s="71"/>
      <c r="AF51" s="71"/>
      <c r="AG51" s="71"/>
      <c r="AH51" s="71"/>
      <c r="AI51" s="71"/>
      <c r="AJ51" s="71"/>
      <c r="AK51" s="71"/>
    </row>
    <row r="52" spans="2:37">
      <c r="B52" s="4"/>
      <c r="C52" s="14"/>
      <c r="D52" s="14"/>
      <c r="E52" s="14"/>
      <c r="F52" s="14"/>
      <c r="G52" s="14"/>
      <c r="H52" s="14"/>
      <c r="I52" s="14"/>
      <c r="J52" s="14"/>
      <c r="K52" s="14"/>
      <c r="L52" s="14"/>
      <c r="M52" s="14"/>
      <c r="N52" s="14"/>
      <c r="O52" s="14"/>
      <c r="P52" s="14"/>
      <c r="Q52" s="14"/>
      <c r="R52" s="14"/>
      <c r="S52" s="14"/>
      <c r="T52" s="14"/>
      <c r="U52" s="14"/>
      <c r="W52" s="14"/>
      <c r="X52" s="14"/>
      <c r="Y52" s="14"/>
      <c r="Z52" s="14"/>
    </row>
    <row r="53" spans="2:37">
      <c r="B53" s="12" t="s">
        <v>85</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 t="shared" ref="O53:T53" si="10">O51+O41</f>
        <v>12668.469315151551</v>
      </c>
      <c r="P53" s="13">
        <f t="shared" si="10"/>
        <v>13720.539890430598</v>
      </c>
      <c r="Q53" s="13">
        <f t="shared" si="10"/>
        <v>12324.119103262346</v>
      </c>
      <c r="R53" s="13">
        <f t="shared" si="10"/>
        <v>14389.052704765514</v>
      </c>
      <c r="S53" s="13">
        <f t="shared" si="10"/>
        <v>13458.847373878583</v>
      </c>
      <c r="T53" s="13">
        <f t="shared" si="10"/>
        <v>13052.348787819434</v>
      </c>
      <c r="U53" s="13">
        <f t="shared" ref="U53" si="11">U51+U41</f>
        <v>11696.339161894279</v>
      </c>
      <c r="W53" s="13">
        <v>14327.373253079597</v>
      </c>
      <c r="X53" s="13">
        <v>15838.117320628389</v>
      </c>
      <c r="Y53" s="13">
        <v>12814.649056921076</v>
      </c>
      <c r="Z53" s="13">
        <f>Z51+Z41</f>
        <v>14389.052704765514</v>
      </c>
      <c r="AD53" s="70"/>
      <c r="AE53" s="70"/>
      <c r="AF53" s="70"/>
      <c r="AG53" s="70"/>
      <c r="AH53" s="70"/>
      <c r="AI53" s="70"/>
      <c r="AJ53" s="70"/>
      <c r="AK53" s="70"/>
    </row>
    <row r="54" spans="2:37" ht="15" thickBot="1">
      <c r="B54" s="15" t="s">
        <v>86</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 t="shared" ref="O54:T54" si="12">O53+O34</f>
        <v>65558.037715193394</v>
      </c>
      <c r="P54" s="16">
        <f t="shared" si="12"/>
        <v>63046.671332891339</v>
      </c>
      <c r="Q54" s="16">
        <f t="shared" si="12"/>
        <v>61926.797804581351</v>
      </c>
      <c r="R54" s="16">
        <f t="shared" si="12"/>
        <v>64652.742371460925</v>
      </c>
      <c r="S54" s="16">
        <f t="shared" si="12"/>
        <v>60023.068493565355</v>
      </c>
      <c r="T54" s="16">
        <f t="shared" si="12"/>
        <v>58297.196230771202</v>
      </c>
      <c r="U54" s="16">
        <f t="shared" ref="U54" si="13">U53+U34</f>
        <v>55821.522550796319</v>
      </c>
      <c r="W54" s="16">
        <v>90975.805729970423</v>
      </c>
      <c r="X54" s="16">
        <v>83680.294261525283</v>
      </c>
      <c r="Y54" s="16">
        <v>63742.188357130595</v>
      </c>
      <c r="Z54" s="16">
        <f>Z53+Z34</f>
        <v>64652.742371460925</v>
      </c>
      <c r="AD54" s="70"/>
      <c r="AE54" s="70"/>
      <c r="AF54" s="70"/>
      <c r="AG54" s="70"/>
      <c r="AH54" s="70"/>
      <c r="AI54" s="70"/>
      <c r="AJ54" s="70"/>
      <c r="AK54" s="70"/>
    </row>
    <row r="55" spans="2:37">
      <c r="P55" s="70"/>
      <c r="X55" s="70"/>
    </row>
  </sheetData>
  <pageMargins left="0.7" right="0.7" top="0.75" bottom="0.75" header="0.3" footer="0.3"/>
  <pageSetup scale="32" orientation="landscape" horizontalDpi="1200" verticalDpi="1200" r:id="rId1"/>
  <ignoredErrors>
    <ignoredError sqref="Z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zoomScale="80" zoomScaleNormal="80" workbookViewId="0"/>
  </sheetViews>
  <sheetFormatPr defaultColWidth="9" defaultRowHeight="14.5"/>
  <cols>
    <col min="1" max="1" width="9" style="3"/>
    <col min="2" max="2" width="53.54296875" style="3" bestFit="1" customWidth="1"/>
    <col min="3" max="6" width="11" style="3" bestFit="1" customWidth="1"/>
    <col min="7" max="8" width="9" style="3"/>
    <col min="9" max="9" width="9.81640625" style="86" bestFit="1" customWidth="1"/>
    <col min="10" max="16384" width="9" style="3"/>
  </cols>
  <sheetData>
    <row r="5" spans="2:7" ht="15.5">
      <c r="B5" s="1" t="s">
        <v>87</v>
      </c>
      <c r="C5" s="2"/>
      <c r="D5" s="2"/>
      <c r="E5" s="2"/>
      <c r="F5" s="2"/>
      <c r="G5" s="2"/>
    </row>
    <row r="6" spans="2:7">
      <c r="B6" s="4"/>
      <c r="C6" s="5"/>
      <c r="D6" s="5"/>
      <c r="E6" s="5"/>
      <c r="F6" s="5"/>
      <c r="G6" s="5"/>
    </row>
    <row r="7" spans="2:7">
      <c r="B7" s="19" t="s">
        <v>44</v>
      </c>
      <c r="C7" s="23">
        <v>2020</v>
      </c>
      <c r="D7" s="23">
        <v>2021</v>
      </c>
      <c r="E7" s="23">
        <v>2022</v>
      </c>
      <c r="F7" s="23">
        <v>2023</v>
      </c>
      <c r="G7" s="42"/>
    </row>
    <row r="9" spans="2:7">
      <c r="B9" s="43" t="s">
        <v>88</v>
      </c>
    </row>
    <row r="10" spans="2:7">
      <c r="B10" s="44" t="s">
        <v>37</v>
      </c>
      <c r="C10" s="55">
        <v>-6174.7332673171777</v>
      </c>
      <c r="D10" s="55">
        <v>-9315.3458157873447</v>
      </c>
      <c r="E10" s="55">
        <v>-13697.024733204285</v>
      </c>
      <c r="F10" s="55">
        <v>-8029.5567251461625</v>
      </c>
    </row>
    <row r="11" spans="2:7">
      <c r="B11" s="45" t="s">
        <v>89</v>
      </c>
      <c r="C11" s="26"/>
      <c r="D11" s="26"/>
      <c r="E11" s="26"/>
      <c r="F11" s="26"/>
    </row>
    <row r="12" spans="2:7">
      <c r="B12" s="46" t="s">
        <v>90</v>
      </c>
      <c r="C12" s="26">
        <v>652.69659443266107</v>
      </c>
      <c r="D12" s="26">
        <v>-55.293732248219499</v>
      </c>
      <c r="E12" s="26">
        <v>-964.66790457971524</v>
      </c>
      <c r="F12" s="26">
        <v>-319.63607328923661</v>
      </c>
    </row>
    <row r="13" spans="2:7">
      <c r="B13" s="46" t="s">
        <v>91</v>
      </c>
      <c r="C13" s="26">
        <v>735.99060815192774</v>
      </c>
      <c r="D13" s="26">
        <v>1335.4095942684221</v>
      </c>
      <c r="E13" s="26">
        <v>2876.7532582769359</v>
      </c>
      <c r="F13" s="26">
        <v>1516.6942758083471</v>
      </c>
    </row>
    <row r="14" spans="2:7">
      <c r="B14" s="46" t="s">
        <v>92</v>
      </c>
      <c r="C14" s="26">
        <v>460.09091496982393</v>
      </c>
      <c r="D14" s="26">
        <v>607.64273059963921</v>
      </c>
      <c r="E14" s="26">
        <v>363.53986005335923</v>
      </c>
      <c r="F14" s="26">
        <v>291.58684335886193</v>
      </c>
    </row>
    <row r="15" spans="2:7">
      <c r="B15" s="46"/>
      <c r="C15" s="26"/>
      <c r="D15" s="26"/>
      <c r="E15" s="26"/>
      <c r="F15" s="26"/>
    </row>
    <row r="16" spans="2:7">
      <c r="B16" s="47" t="s">
        <v>93</v>
      </c>
      <c r="C16" s="26"/>
      <c r="D16" s="26"/>
      <c r="E16" s="26"/>
      <c r="F16" s="26"/>
    </row>
    <row r="17" spans="2:10">
      <c r="B17" s="48" t="s">
        <v>94</v>
      </c>
      <c r="C17" s="26">
        <v>-1387.4558248720914</v>
      </c>
      <c r="D17" s="26">
        <v>-6735.7192576461639</v>
      </c>
      <c r="E17" s="26">
        <v>-7284.0734728791886</v>
      </c>
      <c r="F17" s="26">
        <v>3393.8413954504886</v>
      </c>
    </row>
    <row r="18" spans="2:10">
      <c r="B18" s="49" t="s">
        <v>95</v>
      </c>
      <c r="C18" s="26">
        <v>-2782.8007687716208</v>
      </c>
      <c r="D18" s="26">
        <v>-4697.3748485385022</v>
      </c>
      <c r="E18" s="26">
        <v>-1476.0257465418126</v>
      </c>
      <c r="F18" s="26">
        <v>-1056.6205570611428</v>
      </c>
    </row>
    <row r="19" spans="2:10">
      <c r="B19" s="49" t="s">
        <v>96</v>
      </c>
      <c r="C19" s="26">
        <v>2187.7233284139625</v>
      </c>
      <c r="D19" s="26">
        <v>3359.9847137549664</v>
      </c>
      <c r="E19" s="26">
        <v>-633.27022414845271</v>
      </c>
      <c r="F19" s="26">
        <v>606.23161133555936</v>
      </c>
    </row>
    <row r="20" spans="2:10">
      <c r="B20" s="49" t="s">
        <v>97</v>
      </c>
      <c r="C20" s="26">
        <v>1900.3374362793568</v>
      </c>
      <c r="D20" s="26">
        <v>-379.57044746661359</v>
      </c>
      <c r="E20" s="26">
        <v>-1354.1275826210317</v>
      </c>
      <c r="F20" s="26">
        <v>194.26984568836829</v>
      </c>
    </row>
    <row r="21" spans="2:10">
      <c r="B21" s="50" t="s">
        <v>98</v>
      </c>
      <c r="C21" s="26"/>
      <c r="D21" s="26"/>
      <c r="E21" s="26"/>
      <c r="F21" s="26"/>
    </row>
    <row r="22" spans="2:10">
      <c r="B22" s="49" t="s">
        <v>99</v>
      </c>
      <c r="C22" s="26">
        <v>-4.1487631160957381</v>
      </c>
      <c r="D22" s="26">
        <v>1.2792085766821195</v>
      </c>
      <c r="E22" s="26">
        <v>0</v>
      </c>
      <c r="F22" s="26">
        <v>0</v>
      </c>
      <c r="I22" s="26"/>
      <c r="J22" s="26"/>
    </row>
    <row r="23" spans="2:10">
      <c r="B23" s="57" t="s">
        <v>100</v>
      </c>
      <c r="C23" s="58">
        <v>-4412.2997418292553</v>
      </c>
      <c r="D23" s="58">
        <v>-15878.987854487135</v>
      </c>
      <c r="E23" s="58">
        <v>-22168.896545644187</v>
      </c>
      <c r="F23" s="58">
        <v>-3403.1893838549167</v>
      </c>
      <c r="I23" s="26"/>
      <c r="J23" s="26"/>
    </row>
    <row r="24" spans="2:10">
      <c r="B24" s="52"/>
      <c r="C24" s="26"/>
      <c r="D24" s="26"/>
      <c r="E24" s="26"/>
      <c r="F24" s="26"/>
    </row>
    <row r="25" spans="2:10">
      <c r="B25" s="51" t="s">
        <v>101</v>
      </c>
      <c r="C25" s="26"/>
      <c r="D25" s="26"/>
      <c r="E25" s="26"/>
      <c r="F25" s="26"/>
    </row>
    <row r="26" spans="2:10">
      <c r="B26" s="59" t="s">
        <v>102</v>
      </c>
      <c r="C26" s="34">
        <v>-268.92495275615454</v>
      </c>
      <c r="D26" s="34">
        <v>-574.24017945914898</v>
      </c>
      <c r="E26" s="34">
        <v>-2145</v>
      </c>
      <c r="F26" s="34">
        <v>-1678.464572724233</v>
      </c>
    </row>
    <row r="27" spans="2:10">
      <c r="B27" s="52" t="s">
        <v>103</v>
      </c>
      <c r="C27" s="26">
        <v>-404.34600617113279</v>
      </c>
      <c r="D27" s="26">
        <v>-495.42064540653939</v>
      </c>
      <c r="E27" s="26">
        <v>-341</v>
      </c>
      <c r="F27" s="26">
        <v>-91.874005138603593</v>
      </c>
    </row>
    <row r="28" spans="2:10" hidden="1">
      <c r="B28" s="52" t="s">
        <v>104</v>
      </c>
      <c r="C28" s="26">
        <v>0</v>
      </c>
      <c r="D28" s="26">
        <v>0</v>
      </c>
      <c r="E28" s="26"/>
      <c r="F28" s="26"/>
    </row>
    <row r="29" spans="2:10">
      <c r="B29" s="52" t="s">
        <v>105</v>
      </c>
      <c r="C29" s="26">
        <v>-1255.1182325291968</v>
      </c>
      <c r="D29" s="26">
        <v>0</v>
      </c>
      <c r="E29" s="26">
        <v>0</v>
      </c>
      <c r="F29" s="26">
        <v>0</v>
      </c>
    </row>
    <row r="30" spans="2:10" hidden="1">
      <c r="B30" s="52" t="s">
        <v>106</v>
      </c>
      <c r="C30" s="26">
        <v>0</v>
      </c>
      <c r="D30" s="26">
        <v>0</v>
      </c>
      <c r="E30" s="26"/>
      <c r="F30" s="26"/>
    </row>
    <row r="31" spans="2:10">
      <c r="B31" s="52" t="s">
        <v>107</v>
      </c>
      <c r="C31" s="26">
        <v>14.015807922737395</v>
      </c>
      <c r="D31" s="26">
        <v>101.79259337314804</v>
      </c>
      <c r="E31" s="26">
        <v>258.02618215322008</v>
      </c>
      <c r="F31" s="26">
        <v>395.30042991494838</v>
      </c>
    </row>
    <row r="32" spans="2:10">
      <c r="B32" s="57" t="s">
        <v>108</v>
      </c>
      <c r="C32" s="58">
        <v>-1914.3733835337468</v>
      </c>
      <c r="D32" s="58">
        <v>-967.86823149254042</v>
      </c>
      <c r="E32" s="58">
        <v>-2227.9738178467801</v>
      </c>
      <c r="F32" s="58">
        <v>-1375.0381479478883</v>
      </c>
    </row>
    <row r="33" spans="2:6">
      <c r="B33" s="52"/>
      <c r="C33" s="26"/>
      <c r="D33" s="26"/>
      <c r="E33" s="26"/>
      <c r="F33" s="26"/>
    </row>
    <row r="34" spans="2:6">
      <c r="B34" s="51" t="s">
        <v>109</v>
      </c>
      <c r="C34" s="26"/>
      <c r="D34" s="26"/>
      <c r="E34" s="26"/>
      <c r="F34" s="26"/>
    </row>
    <row r="35" spans="2:6">
      <c r="B35" s="60" t="s">
        <v>110</v>
      </c>
      <c r="C35" s="34">
        <v>69162.280727958787</v>
      </c>
      <c r="D35" s="34">
        <v>198.29255765149671</v>
      </c>
      <c r="E35" s="34">
        <v>312.05078569379623</v>
      </c>
      <c r="F35" s="34">
        <v>7143.1608842747637</v>
      </c>
    </row>
    <row r="36" spans="2:6">
      <c r="B36" s="52" t="s">
        <v>111</v>
      </c>
      <c r="C36" s="26">
        <v>0</v>
      </c>
      <c r="D36" s="26">
        <v>0</v>
      </c>
      <c r="E36" s="26">
        <v>0</v>
      </c>
      <c r="F36" s="26">
        <v>1299.7623291740938</v>
      </c>
    </row>
    <row r="37" spans="2:6">
      <c r="B37" s="52" t="s">
        <v>112</v>
      </c>
      <c r="C37" s="26">
        <v>184.24763377122613</v>
      </c>
      <c r="D37" s="26">
        <v>0</v>
      </c>
      <c r="E37" s="26">
        <v>0</v>
      </c>
      <c r="F37" s="26">
        <v>0</v>
      </c>
    </row>
    <row r="38" spans="2:6">
      <c r="B38" s="52" t="s">
        <v>113</v>
      </c>
      <c r="C38" s="26">
        <v>-3641.3260271671811</v>
      </c>
      <c r="D38" s="26">
        <v>0</v>
      </c>
      <c r="E38" s="26">
        <v>0</v>
      </c>
      <c r="F38" s="26">
        <v>0</v>
      </c>
    </row>
    <row r="39" spans="2:6">
      <c r="B39" s="53" t="s">
        <v>114</v>
      </c>
      <c r="C39" s="26">
        <v>-177.29707263072709</v>
      </c>
      <c r="D39" s="26">
        <v>-1901.20596301245</v>
      </c>
      <c r="E39" s="26">
        <v>0</v>
      </c>
      <c r="F39" s="26">
        <v>0</v>
      </c>
    </row>
    <row r="40" spans="2:6">
      <c r="B40" s="52" t="s">
        <v>115</v>
      </c>
      <c r="C40" s="26">
        <v>-301.99886575740697</v>
      </c>
      <c r="D40" s="26">
        <v>-636.3532401007551</v>
      </c>
      <c r="E40" s="26">
        <v>-697.63570619114068</v>
      </c>
      <c r="F40" s="26">
        <v>-723.5536324272498</v>
      </c>
    </row>
    <row r="41" spans="2:6">
      <c r="B41" s="52" t="s">
        <v>116</v>
      </c>
      <c r="C41" s="26">
        <v>-148.94023063284956</v>
      </c>
      <c r="D41" s="26">
        <v>-216.69551086709416</v>
      </c>
      <c r="E41" s="26">
        <v>-200.77734696551073</v>
      </c>
      <c r="F41" s="26">
        <v>-159.17109537905122</v>
      </c>
    </row>
    <row r="42" spans="2:6">
      <c r="B42" s="52" t="s">
        <v>117</v>
      </c>
      <c r="C42" s="26">
        <v>-106.28405814541755</v>
      </c>
      <c r="D42" s="26">
        <v>-4.0637165426398205</v>
      </c>
      <c r="E42" s="26">
        <v>0</v>
      </c>
      <c r="F42" s="26">
        <v>-52.436606110311658</v>
      </c>
    </row>
    <row r="43" spans="2:6">
      <c r="B43" s="57" t="s">
        <v>118</v>
      </c>
      <c r="C43" s="58">
        <v>64970.682107396446</v>
      </c>
      <c r="D43" s="58">
        <v>-2560.0258728714421</v>
      </c>
      <c r="E43" s="58">
        <v>-586.36226746285524</v>
      </c>
      <c r="F43" s="58">
        <v>7507.7618795322442</v>
      </c>
    </row>
    <row r="44" spans="2:6">
      <c r="B44" s="54"/>
      <c r="C44" s="26"/>
      <c r="D44" s="26"/>
      <c r="E44" s="26"/>
      <c r="F44" s="26"/>
    </row>
    <row r="45" spans="2:6">
      <c r="B45" s="51" t="s">
        <v>119</v>
      </c>
      <c r="C45" s="56">
        <v>58644.00898203344</v>
      </c>
      <c r="D45" s="56">
        <v>-19406.881958851118</v>
      </c>
      <c r="E45" s="56">
        <v>-24983.232630953826</v>
      </c>
      <c r="F45" s="56">
        <v>2729.5343477294391</v>
      </c>
    </row>
    <row r="46" spans="2:6">
      <c r="B46" s="54" t="s">
        <v>120</v>
      </c>
      <c r="C46" s="26">
        <v>5589.4496645900481</v>
      </c>
      <c r="D46" s="26">
        <v>62943.338862714765</v>
      </c>
      <c r="E46" s="26">
        <v>42174.284326598179</v>
      </c>
      <c r="F46" s="26">
        <v>13274.105557857227</v>
      </c>
    </row>
    <row r="47" spans="2:6">
      <c r="B47" s="54" t="s">
        <v>121</v>
      </c>
      <c r="C47" s="26">
        <v>-1290.1197839087299</v>
      </c>
      <c r="D47" s="26">
        <v>-1362.17257726548</v>
      </c>
      <c r="E47" s="26">
        <v>-3917.02232756182</v>
      </c>
      <c r="F47" s="26">
        <v>-1451.12366163243</v>
      </c>
    </row>
    <row r="48" spans="2:6">
      <c r="B48" s="61" t="s">
        <v>122</v>
      </c>
      <c r="C48" s="40">
        <v>62943.338862714758</v>
      </c>
      <c r="D48" s="40">
        <v>42174.284326598165</v>
      </c>
      <c r="E48" s="40">
        <v>13274.029368082534</v>
      </c>
      <c r="F48" s="40">
        <v>14552.516243954236</v>
      </c>
    </row>
  </sheetData>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4:AJ42"/>
  <sheetViews>
    <sheetView showGridLines="0" tabSelected="1" topLeftCell="A4" zoomScale="85" zoomScaleNormal="85" workbookViewId="0">
      <pane xSplit="2" ySplit="4" topLeftCell="F8" activePane="bottomRight" state="frozen"/>
      <selection pane="topRight" activeCell="C4" sqref="C4"/>
      <selection pane="bottomLeft" activeCell="A8" sqref="A8"/>
      <selection pane="bottomRight" activeCell="U6" sqref="U6"/>
    </sheetView>
  </sheetViews>
  <sheetFormatPr defaultRowHeight="14.5"/>
  <cols>
    <col min="2" max="2" width="40" style="3" customWidth="1"/>
    <col min="3" max="3" width="9.7265625" customWidth="1"/>
    <col min="4" max="13" width="8.7265625" customWidth="1"/>
    <col min="15" max="21" width="8.6328125" customWidth="1"/>
    <col min="22" max="22" width="3.54296875" customWidth="1"/>
    <col min="23" max="23" width="8.7265625" customWidth="1"/>
    <col min="25" max="25" width="8.6328125" customWidth="1"/>
    <col min="26" max="26" width="8.7265625" customWidth="1"/>
    <col min="28" max="29" width="10.7265625" customWidth="1"/>
  </cols>
  <sheetData>
    <row r="4" spans="2:36">
      <c r="N4" s="89"/>
      <c r="O4" s="89"/>
      <c r="P4" s="89"/>
      <c r="Q4" s="89"/>
      <c r="R4" s="89"/>
      <c r="S4" s="89"/>
      <c r="T4" s="89"/>
      <c r="U4" s="89"/>
      <c r="W4" s="93"/>
    </row>
    <row r="5" spans="2:36" ht="15.5">
      <c r="B5" s="32" t="s">
        <v>123</v>
      </c>
      <c r="M5" s="89"/>
      <c r="N5" s="89"/>
      <c r="O5" s="89"/>
      <c r="P5" s="89"/>
      <c r="Q5" s="89"/>
      <c r="R5" s="89"/>
      <c r="S5" s="89"/>
      <c r="T5" s="89"/>
      <c r="U5" s="89"/>
      <c r="W5" s="93"/>
    </row>
    <row r="6" spans="2:36">
      <c r="M6" s="80"/>
      <c r="N6" s="80"/>
      <c r="O6" s="80"/>
      <c r="P6" s="80"/>
      <c r="Q6" s="89"/>
      <c r="R6" s="89"/>
      <c r="S6" s="89"/>
      <c r="T6" s="89"/>
      <c r="U6" s="89"/>
      <c r="W6" s="93"/>
    </row>
    <row r="7" spans="2:36">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W7" s="23">
        <v>2020</v>
      </c>
      <c r="X7" s="23">
        <v>2021</v>
      </c>
      <c r="Y7" s="23">
        <v>2022</v>
      </c>
      <c r="Z7" s="23">
        <v>2023</v>
      </c>
    </row>
    <row r="8" spans="2:36">
      <c r="B8" s="64" t="s">
        <v>124</v>
      </c>
    </row>
    <row r="9" spans="2:36">
      <c r="B9" s="62" t="s">
        <v>125</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63">
        <v>6807.9903594111411</v>
      </c>
      <c r="U9" s="63">
        <v>7715</v>
      </c>
      <c r="V9" s="37"/>
      <c r="W9" s="63">
        <v>17274.442543899262</v>
      </c>
      <c r="X9" s="63">
        <v>23576.93236290331</v>
      </c>
      <c r="Y9" s="63">
        <v>23036.65086632255</v>
      </c>
      <c r="Z9" s="63">
        <v>24773.414509951934</v>
      </c>
      <c r="AB9" s="36"/>
      <c r="AC9" s="92"/>
      <c r="AD9" s="81"/>
    </row>
    <row r="10" spans="2:36">
      <c r="B10" s="25" t="s">
        <v>24</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T10" s="26">
        <v>2856.7708787470824</v>
      </c>
      <c r="U10" s="26">
        <f>3538.78141179518</f>
        <v>3538.7814117951798</v>
      </c>
      <c r="W10" s="26">
        <v>6411.5480200986294</v>
      </c>
      <c r="X10" s="26">
        <v>9601.4556736191298</v>
      </c>
      <c r="Y10" s="26">
        <v>9870.6184815520483</v>
      </c>
      <c r="Z10" s="26">
        <v>10735.041154753162</v>
      </c>
      <c r="AB10" s="81"/>
      <c r="AC10" s="92"/>
      <c r="AD10" s="81"/>
      <c r="AE10" s="36"/>
    </row>
    <row r="11" spans="2:36">
      <c r="B11" s="27" t="s">
        <v>126</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+R9-R10</f>
        <v>4254.5298879937563</v>
      </c>
      <c r="S11" s="28">
        <f>+S9-S10</f>
        <v>4402.9696052470426</v>
      </c>
      <c r="T11" s="28">
        <f>+T9-T10</f>
        <v>3951.2194806640587</v>
      </c>
      <c r="U11" s="28">
        <f>+U9-U10</f>
        <v>4176.2185882048198</v>
      </c>
      <c r="W11" s="28">
        <v>10862.894523800633</v>
      </c>
      <c r="X11" s="28">
        <v>13975.47668928418</v>
      </c>
      <c r="Y11" s="28">
        <v>13166.032384770502</v>
      </c>
      <c r="Z11" s="28">
        <f>+Z9-Z10</f>
        <v>14038.373355198772</v>
      </c>
      <c r="AB11" s="81"/>
    </row>
    <row r="12" spans="2:36">
      <c r="B12" s="29" t="s">
        <v>27</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R12" s="30">
        <f t="shared" ref="R12:S12" si="2">+R11/R9</f>
        <v>0.60746554486666293</v>
      </c>
      <c r="S12" s="30">
        <f t="shared" si="2"/>
        <v>0.56552435838008663</v>
      </c>
      <c r="T12" s="30">
        <f t="shared" ref="T12:U12" si="3">+T11/T9</f>
        <v>0.58037971149621614</v>
      </c>
      <c r="U12" s="106">
        <f t="shared" si="3"/>
        <v>0.54131154740179133</v>
      </c>
      <c r="W12" s="30">
        <v>0.62884197253803897</v>
      </c>
      <c r="X12" s="30">
        <v>0.59276060490692317</v>
      </c>
      <c r="Y12" s="30">
        <v>0.57152545572577229</v>
      </c>
      <c r="Z12" s="30">
        <f t="shared" ref="Z12" si="4">+Z11/Z9</f>
        <v>0.5666709104455222</v>
      </c>
      <c r="AB12" s="81"/>
      <c r="AD12" s="81"/>
    </row>
    <row r="13" spans="2:36">
      <c r="AD13" s="81"/>
    </row>
    <row r="14" spans="2:36">
      <c r="B14" s="64" t="s">
        <v>127</v>
      </c>
      <c r="AD14" s="81"/>
    </row>
    <row r="15" spans="2:36">
      <c r="B15" s="62" t="s">
        <v>125</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63">
        <v>1378.3936645909948</v>
      </c>
      <c r="U15" s="63">
        <v>1815.0925743057487</v>
      </c>
      <c r="V15" s="37"/>
      <c r="W15" s="63">
        <v>1427.4681382070335</v>
      </c>
      <c r="X15" s="63">
        <v>6910.7567245010814</v>
      </c>
      <c r="Y15" s="63">
        <v>10312.554968976374</v>
      </c>
      <c r="Z15" s="63">
        <v>9673.3629475364341</v>
      </c>
      <c r="AB15" s="36"/>
      <c r="AC15" s="92"/>
    </row>
    <row r="16" spans="2:36">
      <c r="B16" s="25" t="s">
        <v>24</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128</v>
      </c>
      <c r="M16" s="26">
        <v>1294.9698980149633</v>
      </c>
      <c r="N16" s="26">
        <v>1140.5171549635943</v>
      </c>
      <c r="O16" s="26">
        <f>536.179956852371+2</f>
        <v>538.17995685237099</v>
      </c>
      <c r="P16" s="26">
        <v>655.42744437658359</v>
      </c>
      <c r="Q16" s="26">
        <v>1086.4005748408445</v>
      </c>
      <c r="R16" s="26">
        <v>962.29732292495237</v>
      </c>
      <c r="S16" s="26">
        <v>301.27664715211682</v>
      </c>
      <c r="T16" s="26">
        <v>368.59455568875245</v>
      </c>
      <c r="U16" s="26">
        <v>515.72282209964214</v>
      </c>
      <c r="W16" s="26">
        <v>608.49200066184767</v>
      </c>
      <c r="X16" s="26">
        <v>2691.6126717545449</v>
      </c>
      <c r="Y16" s="26">
        <v>4254.4983514780997</v>
      </c>
      <c r="Z16" s="26">
        <v>3241.992156539241</v>
      </c>
      <c r="AB16" s="81"/>
      <c r="AC16" s="92"/>
      <c r="AI16" s="90"/>
      <c r="AJ16" s="91"/>
    </row>
    <row r="17" spans="2:29">
      <c r="B17" s="27" t="s">
        <v>126</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5">+M15-M16</f>
        <v>1936.7067492867454</v>
      </c>
      <c r="N17" s="28">
        <f t="shared" si="5"/>
        <v>1706.0877371733977</v>
      </c>
      <c r="O17" s="28">
        <f t="shared" si="5"/>
        <v>1196.4301213405047</v>
      </c>
      <c r="P17" s="28">
        <f t="shared" si="5"/>
        <v>1299.7840868921885</v>
      </c>
      <c r="Q17" s="28">
        <f t="shared" si="5"/>
        <v>2030.8015103331704</v>
      </c>
      <c r="R17" s="28">
        <f t="shared" si="5"/>
        <v>1904.120635651328</v>
      </c>
      <c r="S17" s="28">
        <f t="shared" ref="S17:T17" si="6">+S15-S16</f>
        <v>849.84302569959709</v>
      </c>
      <c r="T17" s="28">
        <f t="shared" si="6"/>
        <v>1009.7991089022423</v>
      </c>
      <c r="U17" s="28">
        <f t="shared" ref="U17" si="7">+U15-U16</f>
        <v>1299.3697522061066</v>
      </c>
      <c r="W17" s="28">
        <v>818.97613754518579</v>
      </c>
      <c r="X17" s="28">
        <v>4219.1440527465365</v>
      </c>
      <c r="Y17" s="28">
        <v>6058.0566174982741</v>
      </c>
      <c r="Z17" s="28">
        <f t="shared" ref="Z17" si="8">+Z15-Z16</f>
        <v>6431.3707909971927</v>
      </c>
      <c r="AB17" s="81"/>
    </row>
    <row r="18" spans="2:29">
      <c r="B18" s="29" t="s">
        <v>27</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9">+L17/L15</f>
        <v>0.53267413278511544</v>
      </c>
      <c r="M18" s="30">
        <f t="shared" si="9"/>
        <v>0.59928853058482834</v>
      </c>
      <c r="N18" s="30">
        <f t="shared" si="9"/>
        <v>0.59934125100607494</v>
      </c>
      <c r="O18" s="30">
        <f t="shared" si="9"/>
        <v>0.68974009570320882</v>
      </c>
      <c r="P18" s="30">
        <f t="shared" si="9"/>
        <v>0.66477926613328386</v>
      </c>
      <c r="Q18" s="30">
        <f t="shared" si="9"/>
        <v>0.65148214804296301</v>
      </c>
      <c r="R18" s="30">
        <f t="shared" ref="R18:S18" si="10">+R17/R15</f>
        <v>0.66428576124225958</v>
      </c>
      <c r="S18" s="30">
        <f t="shared" si="10"/>
        <v>0.73827512963465192</v>
      </c>
      <c r="T18" s="30">
        <f t="shared" ref="T18:U18" si="11">+T17/T15</f>
        <v>0.73259122908249574</v>
      </c>
      <c r="U18" s="106">
        <f t="shared" si="11"/>
        <v>0.7158696865382197</v>
      </c>
      <c r="W18" s="30">
        <v>0.57372638703786272</v>
      </c>
      <c r="X18" s="30">
        <v>0.61051838763013833</v>
      </c>
      <c r="Y18" s="30">
        <v>0.58744478315247206</v>
      </c>
      <c r="Z18" s="30">
        <f t="shared" ref="Z18" si="12">+Z17/Z15</f>
        <v>0.66485366318598682</v>
      </c>
      <c r="AB18" s="85"/>
    </row>
    <row r="19" spans="2:29">
      <c r="F19" s="35"/>
      <c r="G19" s="35"/>
      <c r="H19" s="35"/>
      <c r="I19" s="35"/>
      <c r="J19" s="35"/>
      <c r="K19" s="35"/>
      <c r="L19" s="35"/>
      <c r="M19" s="35"/>
      <c r="N19" s="35"/>
      <c r="O19" s="35"/>
    </row>
    <row r="20" spans="2:29">
      <c r="B20" s="64" t="s">
        <v>129</v>
      </c>
      <c r="L20" s="30"/>
      <c r="M20" s="30"/>
      <c r="N20" s="30"/>
      <c r="O20" s="30"/>
      <c r="P20" s="30"/>
      <c r="Q20" s="30"/>
      <c r="R20" s="30"/>
      <c r="S20" s="30"/>
      <c r="T20" s="30"/>
      <c r="U20" s="30"/>
    </row>
    <row r="21" spans="2:29">
      <c r="B21" s="62" t="s">
        <v>125</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63">
        <v>546.24792622061057</v>
      </c>
      <c r="U21" s="63">
        <v>432.46888198444299</v>
      </c>
      <c r="V21" s="37"/>
      <c r="W21" s="63">
        <v>2191.0760637523067</v>
      </c>
      <c r="X21" s="63">
        <v>3184.0619870639548</v>
      </c>
      <c r="Y21" s="63">
        <v>2074.5506592752886</v>
      </c>
      <c r="Z21" s="63">
        <v>2145.1371249105014</v>
      </c>
      <c r="AB21" s="36"/>
      <c r="AC21" s="36"/>
    </row>
    <row r="22" spans="2:29">
      <c r="B22" s="25" t="s">
        <v>24</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T22" s="26">
        <v>61.776348898002908</v>
      </c>
      <c r="U22" s="26">
        <v>69.281409775447059</v>
      </c>
      <c r="W22" s="26">
        <v>556.90810907780121</v>
      </c>
      <c r="X22" s="26">
        <v>747.86040751393409</v>
      </c>
      <c r="Y22" s="26">
        <v>340.15577489851631</v>
      </c>
      <c r="Z22" s="26">
        <v>324.8199045130396</v>
      </c>
      <c r="AB22" s="81"/>
    </row>
    <row r="23" spans="2:29">
      <c r="B23" s="27" t="s">
        <v>126</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3">+L21-L22</f>
        <v>387.95969290866293</v>
      </c>
      <c r="M23" s="28">
        <f t="shared" si="13"/>
        <v>353.35059313404093</v>
      </c>
      <c r="N23" s="28">
        <f t="shared" si="13"/>
        <v>390.23169082252963</v>
      </c>
      <c r="O23" s="28">
        <f t="shared" si="13"/>
        <v>534.50451976298086</v>
      </c>
      <c r="P23" s="28">
        <f t="shared" si="13"/>
        <v>459.53535195423262</v>
      </c>
      <c r="Q23" s="28">
        <f t="shared" si="13"/>
        <v>444.48918855783688</v>
      </c>
      <c r="R23" s="28">
        <f t="shared" ref="R23:S23" si="14">+R21-R22</f>
        <v>381.7881601224114</v>
      </c>
      <c r="S23" s="28">
        <f t="shared" si="14"/>
        <v>503.40291754440199</v>
      </c>
      <c r="T23" s="28">
        <f t="shared" ref="T23:U23" si="15">+T21-T22</f>
        <v>484.47157732260769</v>
      </c>
      <c r="U23" s="28">
        <f t="shared" si="15"/>
        <v>363.18747220899593</v>
      </c>
      <c r="W23" s="28">
        <v>1634.1679546745054</v>
      </c>
      <c r="X23" s="28">
        <v>2436.2015795500206</v>
      </c>
      <c r="Y23" s="28">
        <v>1734.3948843767723</v>
      </c>
      <c r="Z23" s="28">
        <v>1820.3172203974618</v>
      </c>
      <c r="AB23" s="81"/>
      <c r="AC23" s="92"/>
    </row>
    <row r="24" spans="2:29">
      <c r="B24" s="29" t="s">
        <v>27</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16">+L23/L21</f>
        <v>0.80360341090963472</v>
      </c>
      <c r="M24" s="30">
        <f t="shared" si="16"/>
        <v>0.79047631753054892</v>
      </c>
      <c r="N24" s="30">
        <f t="shared" si="16"/>
        <v>0.85298033825017516</v>
      </c>
      <c r="O24" s="30">
        <f t="shared" si="16"/>
        <v>0.86825946383021291</v>
      </c>
      <c r="P24" s="30">
        <f t="shared" si="16"/>
        <v>0.86439319170910367</v>
      </c>
      <c r="Q24" s="30">
        <f t="shared" si="16"/>
        <v>0.78512213923423557</v>
      </c>
      <c r="R24" s="30">
        <f t="shared" ref="R24:S24" si="17">+R23/R21</f>
        <v>0.88425060033229541</v>
      </c>
      <c r="S24" s="30">
        <f t="shared" si="17"/>
        <v>0.87653250000121363</v>
      </c>
      <c r="T24" s="30">
        <f t="shared" ref="T24:U24" si="18">+T23/T21</f>
        <v>0.88690785642808356</v>
      </c>
      <c r="U24" s="106">
        <f t="shared" si="18"/>
        <v>0.83980024306595247</v>
      </c>
      <c r="W24" s="30">
        <v>0.74582894757013884</v>
      </c>
      <c r="X24" s="30">
        <v>0.76512379138587649</v>
      </c>
      <c r="Y24" s="30">
        <v>0.83603399927705579</v>
      </c>
      <c r="Z24" s="30">
        <f t="shared" ref="Z24" si="19">+Z23/Z21</f>
        <v>0.84857848911332812</v>
      </c>
      <c r="AC24" s="92"/>
    </row>
    <row r="25" spans="2:29">
      <c r="B25" s="29"/>
      <c r="C25" s="30"/>
      <c r="D25" s="30"/>
      <c r="E25" s="30"/>
      <c r="F25" s="89"/>
      <c r="G25" s="89"/>
      <c r="H25" s="89"/>
      <c r="I25" s="89"/>
      <c r="J25" s="89"/>
      <c r="K25" s="89"/>
      <c r="L25" s="89"/>
      <c r="M25" s="89"/>
      <c r="N25" s="89"/>
      <c r="O25" s="88"/>
      <c r="P25" s="88"/>
      <c r="Q25" s="88"/>
      <c r="R25" s="88"/>
      <c r="S25" s="88"/>
      <c r="T25" s="88"/>
      <c r="U25" s="88"/>
      <c r="W25" s="30"/>
      <c r="X25" s="30"/>
      <c r="Y25" s="30"/>
      <c r="Z25" s="30"/>
    </row>
    <row r="26" spans="2:29">
      <c r="B26" s="64" t="s">
        <v>130</v>
      </c>
      <c r="F26" s="81"/>
      <c r="G26" s="81"/>
      <c r="H26" s="81"/>
      <c r="I26" s="81"/>
      <c r="J26" s="81"/>
      <c r="K26" s="81"/>
      <c r="L26" s="81"/>
      <c r="M26" s="81"/>
      <c r="N26" s="81"/>
      <c r="O26" s="81"/>
      <c r="P26" s="81"/>
      <c r="Q26" s="81"/>
      <c r="R26" s="81"/>
      <c r="S26" s="81"/>
      <c r="T26" s="81"/>
      <c r="U26" s="81"/>
    </row>
    <row r="27" spans="2:29">
      <c r="B27" s="62" t="s">
        <v>22</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63">
        <v>0</v>
      </c>
      <c r="U27" s="63">
        <v>0</v>
      </c>
      <c r="V27" s="37"/>
      <c r="W27" s="63">
        <v>123.39910062199073</v>
      </c>
      <c r="X27" s="63">
        <v>27.910011124012502</v>
      </c>
      <c r="Y27" s="63">
        <v>0</v>
      </c>
      <c r="Z27" s="63">
        <v>0</v>
      </c>
    </row>
    <row r="28" spans="2:29">
      <c r="B28" s="29"/>
      <c r="C28" s="30"/>
      <c r="D28" s="30"/>
      <c r="E28" s="30"/>
      <c r="F28" s="30"/>
      <c r="G28" s="30"/>
      <c r="H28" s="30"/>
      <c r="I28" s="30"/>
      <c r="J28" s="30"/>
      <c r="K28" s="30"/>
      <c r="L28" s="30"/>
      <c r="M28" s="30"/>
      <c r="N28" s="30"/>
      <c r="O28" s="30"/>
      <c r="P28" s="30"/>
      <c r="Q28" s="30"/>
      <c r="R28" s="30"/>
      <c r="S28" s="30"/>
      <c r="T28" s="30"/>
      <c r="U28" s="30"/>
    </row>
    <row r="29" spans="2:29" s="38" customFormat="1">
      <c r="B29" s="39" t="s">
        <v>23</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20">+L27+L21+L15+L9</f>
        <v>6850.8734465132184</v>
      </c>
      <c r="M29" s="40">
        <f t="shared" si="20"/>
        <v>10051.686361948076</v>
      </c>
      <c r="N29" s="40">
        <f t="shared" si="20"/>
        <v>9459.3732747090689</v>
      </c>
      <c r="O29" s="40">
        <f t="shared" si="20"/>
        <v>8751.5639697771348</v>
      </c>
      <c r="P29" s="40">
        <f t="shared" si="20"/>
        <v>7457.6360167422281</v>
      </c>
      <c r="Q29" s="40">
        <f t="shared" si="20"/>
        <v>10081.872077286929</v>
      </c>
      <c r="R29" s="40">
        <f t="shared" ref="R29:S29" si="21">+R27+R21+R15+R9</f>
        <v>10301.921224268084</v>
      </c>
      <c r="S29" s="40">
        <f t="shared" si="21"/>
        <v>9511.0723811669504</v>
      </c>
      <c r="T29" s="40">
        <f t="shared" ref="T29:U29" si="22">+T27+T21+T15+T9</f>
        <v>8732.631950222747</v>
      </c>
      <c r="U29" s="40">
        <f t="shared" si="22"/>
        <v>9962.5614562901919</v>
      </c>
      <c r="V29" s="41">
        <v>0</v>
      </c>
      <c r="W29" s="40">
        <v>21016.385846480593</v>
      </c>
      <c r="X29" s="40">
        <v>33699.661085592357</v>
      </c>
      <c r="Y29" s="40">
        <v>35424.188260527357</v>
      </c>
      <c r="Z29" s="40">
        <f t="shared" ref="Z29" si="23">+Z27+Z21+Z15+Z9</f>
        <v>36591.914582398866</v>
      </c>
      <c r="AB29" s="26"/>
      <c r="AC29" s="36"/>
    </row>
    <row r="30" spans="2:29">
      <c r="B30" s="39" t="s">
        <v>26</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131</v>
      </c>
      <c r="M30" s="40">
        <f t="shared" ref="M30:R30" si="24">+M28+M23+M17+M11</f>
        <v>6055.8768230863043</v>
      </c>
      <c r="N30" s="40">
        <f t="shared" si="24"/>
        <v>5596.1879182528501</v>
      </c>
      <c r="O30" s="40">
        <f t="shared" si="24"/>
        <v>4864.7472935112592</v>
      </c>
      <c r="P30" s="40">
        <f t="shared" si="24"/>
        <v>4627.7364305126512</v>
      </c>
      <c r="Q30" s="40">
        <f t="shared" si="24"/>
        <v>6257.9045220220169</v>
      </c>
      <c r="R30" s="40">
        <f t="shared" si="24"/>
        <v>6540.4386837674956</v>
      </c>
      <c r="S30" s="40">
        <f t="shared" ref="S30:T30" si="25">+S28+S23+S17+S11</f>
        <v>5756.2155484910418</v>
      </c>
      <c r="T30" s="40">
        <f t="shared" si="25"/>
        <v>5445.4901668889088</v>
      </c>
      <c r="U30" s="40">
        <f t="shared" ref="U30" si="26">+U28+U23+U17+U11</f>
        <v>5838.7758126199224</v>
      </c>
      <c r="V30" s="41">
        <v>0</v>
      </c>
      <c r="W30" s="40">
        <v>13439.437716642315</v>
      </c>
      <c r="X30" s="40">
        <v>20658.732332704749</v>
      </c>
      <c r="Y30" s="40">
        <v>20958.915667144902</v>
      </c>
      <c r="Z30" s="40">
        <f>+Z28+Z23+Z17+Z11</f>
        <v>22290.061366593425</v>
      </c>
      <c r="AB30" s="26"/>
      <c r="AC30" s="36"/>
    </row>
    <row r="31" spans="2:29">
      <c r="L31" s="36"/>
      <c r="M31" s="36"/>
      <c r="N31" s="89"/>
      <c r="O31" s="89"/>
      <c r="P31" s="89"/>
      <c r="Q31" s="89"/>
      <c r="R31" s="89"/>
      <c r="S31" s="89"/>
      <c r="T31" s="89"/>
      <c r="U31" s="89"/>
      <c r="AB31" s="26"/>
    </row>
    <row r="32" spans="2:29">
      <c r="B32" s="19" t="s">
        <v>132</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15</v>
      </c>
      <c r="Q32" s="23" t="s">
        <v>16</v>
      </c>
      <c r="R32" s="23" t="s">
        <v>17</v>
      </c>
      <c r="S32" s="23" t="s">
        <v>18</v>
      </c>
      <c r="T32" s="23" t="s">
        <v>19</v>
      </c>
      <c r="U32" s="23" t="s">
        <v>20</v>
      </c>
      <c r="W32" s="23">
        <v>2020</v>
      </c>
      <c r="X32" s="23">
        <v>2021</v>
      </c>
      <c r="Y32" s="23">
        <v>2022</v>
      </c>
      <c r="Z32" s="23">
        <v>2023</v>
      </c>
      <c r="AB32" s="26"/>
    </row>
    <row r="33" spans="1:29">
      <c r="B33" s="25" t="s">
        <v>133</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t="s">
        <v>134</v>
      </c>
      <c r="P33" s="26">
        <v>4012</v>
      </c>
      <c r="Q33" s="26">
        <v>4060</v>
      </c>
      <c r="R33" s="26">
        <v>4175.0301592190899</v>
      </c>
      <c r="S33" s="26">
        <v>4205.0148244197999</v>
      </c>
      <c r="T33" s="26">
        <v>4305.9174511956244</v>
      </c>
      <c r="U33" s="26">
        <v>4318.9892408712803</v>
      </c>
      <c r="W33" s="26">
        <v>1131.5915945479023</v>
      </c>
      <c r="X33" s="26">
        <v>2865.5877733768252</v>
      </c>
      <c r="Y33" s="26">
        <v>3602</v>
      </c>
      <c r="Z33" s="26">
        <v>4175.0301592190881</v>
      </c>
      <c r="AB33" s="36"/>
      <c r="AC33" s="36"/>
    </row>
    <row r="34" spans="1:29">
      <c r="A34" s="80"/>
      <c r="B34" s="77"/>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9">
      <c r="B35" s="78" t="s">
        <v>41</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79">
        <v>10.74401333333333</v>
      </c>
      <c r="U35" s="79">
        <v>10.710659090909088</v>
      </c>
      <c r="V35" s="24"/>
      <c r="W35" s="79">
        <f>+'P&amp;L'!W29</f>
        <v>9.4003920948616582</v>
      </c>
      <c r="X35" s="79">
        <f>+'P&amp;L'!X29</f>
        <v>8.5990667984189688</v>
      </c>
      <c r="Y35" s="79">
        <f>+'P&amp;L'!Y29</f>
        <v>9.6244999999999994</v>
      </c>
      <c r="Z35" s="79">
        <v>10.564676494023908</v>
      </c>
    </row>
    <row r="37" spans="1:29">
      <c r="B37" s="25" t="s">
        <v>42</v>
      </c>
      <c r="L37" s="81"/>
      <c r="M37" s="81"/>
      <c r="N37" s="81"/>
      <c r="O37" s="81"/>
      <c r="P37" s="81"/>
      <c r="Q37" s="93"/>
      <c r="R37" s="93"/>
      <c r="S37" s="93"/>
      <c r="T37" s="93"/>
      <c r="U37" s="93"/>
      <c r="Y37" s="81"/>
      <c r="Z37" s="81"/>
    </row>
    <row r="38" spans="1:29">
      <c r="B38" s="25" t="s">
        <v>135</v>
      </c>
      <c r="L38" s="36"/>
      <c r="M38" s="36"/>
      <c r="N38" s="36"/>
      <c r="O38" s="36"/>
      <c r="P38" s="36"/>
      <c r="Q38" s="94"/>
      <c r="R38" s="94"/>
      <c r="S38" s="94"/>
      <c r="T38" s="94"/>
      <c r="U38" s="94"/>
    </row>
    <row r="39" spans="1:29">
      <c r="R39" s="85"/>
      <c r="S39" s="88"/>
      <c r="T39" s="87"/>
      <c r="U39" s="94"/>
      <c r="Y39" s="81"/>
      <c r="Z39" s="81"/>
    </row>
    <row r="40" spans="1:29">
      <c r="G40" s="36"/>
      <c r="H40" s="36"/>
      <c r="I40" s="36"/>
      <c r="J40" s="36"/>
      <c r="K40" s="36"/>
      <c r="L40" s="36"/>
      <c r="M40" s="36"/>
      <c r="N40" s="36"/>
      <c r="O40" s="36"/>
      <c r="P40" s="36"/>
      <c r="Q40" s="36"/>
      <c r="R40" s="85"/>
      <c r="T40" s="87"/>
      <c r="U40" s="87"/>
    </row>
    <row r="41" spans="1:29">
      <c r="T41" s="87"/>
      <c r="U41" s="87"/>
    </row>
    <row r="42" spans="1:29">
      <c r="T42" s="87"/>
      <c r="U42" s="87"/>
    </row>
  </sheetData>
  <pageMargins left="0.7" right="0.7" top="0.75" bottom="0.75" header="0.3" footer="0.3"/>
  <pageSetup paperSize="9"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B541D3F22FCE646AF35676C2F651C5E" ma:contentTypeVersion="6" ma:contentTypeDescription="Opprett et nytt dokument." ma:contentTypeScope="" ma:versionID="f0d7b32992abfaabc4efd7047723566d">
  <xsd:schema xmlns:xsd="http://www.w3.org/2001/XMLSchema" xmlns:xs="http://www.w3.org/2001/XMLSchema" xmlns:p="http://schemas.microsoft.com/office/2006/metadata/properties" xmlns:ns2="3c9b391e-9ef3-400c-a621-2eedc5a46bc3" xmlns:ns3="4606f9c5-162a-4b29-b38f-bd42a844318a" targetNamespace="http://schemas.microsoft.com/office/2006/metadata/properties" ma:root="true" ma:fieldsID="f707604e762774f6c97d135a870ef4e9" ns2:_="" ns3:_="">
    <xsd:import namespace="3c9b391e-9ef3-400c-a621-2eedc5a46bc3"/>
    <xsd:import namespace="4606f9c5-162a-4b29-b38f-bd42a844318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391e-9ef3-400c-a621-2eedc5a46bc3"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06f9c5-162a-4b29-b38f-bd42a844318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2.xml><?xml version="1.0" encoding="utf-8"?>
<ds:datastoreItem xmlns:ds="http://schemas.openxmlformats.org/officeDocument/2006/customXml" ds:itemID="{B62770EC-6128-4421-84D8-BD6A33435469}"/>
</file>

<file path=customXml/itemProps3.xml><?xml version="1.0" encoding="utf-8"?>
<ds:datastoreItem xmlns:ds="http://schemas.openxmlformats.org/officeDocument/2006/customXml" ds:itemID="{06540212-5C2F-4178-BB6D-96BD5389F496}">
  <ds:schemaRefs>
    <ds:schemaRef ds:uri="http://www.w3.org/XML/1998/namespace"/>
    <ds:schemaRef ds:uri="http://purl.org/dc/elements/1.1/"/>
    <ds:schemaRef ds:uri="http://purl.org/dc/dcmitype/"/>
    <ds:schemaRef ds:uri="0e797f1d-6a11-4628-819d-ec0b88062b6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84aaf9a7-e103-40d0-9713-d020c7b69f4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2024-10-23T15:43:48Z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0x0101004B541D3F22FCE646AF35676C2F651C5E</vt:lpwstr>
  </property>
  <property fmtid="{D5CDD505-2E9C-101B-9397-08002B2CF9AE}" pid="3" name="MediaServiceImageTags">
    <vt:lpwstr/>
  </property>
</Properties>
</file>